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A86F31D-6B96-4B91-82C5-D58155163926}" xr6:coauthVersionLast="47" xr6:coauthVersionMax="47" xr10:uidLastSave="{00000000-0000-0000-0000-000000000000}"/>
  <workbookProtection workbookAlgorithmName="SHA-512" workbookHashValue="W0UbmRMymUM4l3Pg8koV0ZR6heHInZiu8/phRnEXILCGxHIGs3MJvKLeV6y+opEPoV+XXZuAK0ak09SYeNhy3w==" workbookSaltValue="+3AeY70L+dSY55345hM1iw==" workbookSpinCount="100000" lockStructure="1"/>
  <bookViews>
    <workbookView xWindow="57480" yWindow="-120" windowWidth="29040" windowHeight="17520" xr2:uid="{00000000-000D-0000-FFFF-FFFF00000000}"/>
  </bookViews>
  <sheets>
    <sheet name="2026 Round 2" sheetId="3" r:id="rId1"/>
  </sheets>
  <definedNames>
    <definedName name="_xlnm.Print_Titles" localSheetId="0">'2026 Round 2'!$A:$A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7" i="3" l="1"/>
  <c r="AB27" i="3"/>
  <c r="AC27" i="3" s="1"/>
  <c r="AD27" i="3" s="1"/>
  <c r="L10" i="3"/>
  <c r="L11" i="3"/>
  <c r="L12" i="3"/>
  <c r="L13" i="3"/>
  <c r="L15" i="3"/>
  <c r="L16" i="3"/>
  <c r="L17" i="3"/>
  <c r="L18" i="3"/>
  <c r="L19" i="3"/>
  <c r="L20" i="3"/>
  <c r="L21" i="3"/>
  <c r="L22" i="3"/>
  <c r="L24" i="3"/>
  <c r="L25" i="3"/>
  <c r="L8" i="3"/>
  <c r="AB25" i="3"/>
  <c r="AC25" i="3" s="1"/>
  <c r="AD25" i="3" s="1"/>
  <c r="AB20" i="3" l="1"/>
  <c r="AC20" i="3" s="1"/>
  <c r="AD20" i="3" s="1"/>
  <c r="AB21" i="3"/>
  <c r="AC21" i="3" s="1"/>
  <c r="AD21" i="3" s="1"/>
  <c r="AB22" i="3"/>
  <c r="AC22" i="3" s="1"/>
  <c r="AD22" i="3" s="1"/>
  <c r="AB24" i="3"/>
  <c r="AC24" i="3" s="1"/>
  <c r="AD24" i="3" s="1"/>
  <c r="AE29" i="3" l="1"/>
  <c r="Y29" i="3"/>
  <c r="X29" i="3"/>
  <c r="W29" i="3"/>
  <c r="AB10" i="3"/>
  <c r="AC10" i="3" s="1"/>
  <c r="AD10" i="3" s="1"/>
  <c r="AB11" i="3"/>
  <c r="AC11" i="3" s="1"/>
  <c r="AD11" i="3" s="1"/>
  <c r="AB12" i="3"/>
  <c r="AC12" i="3" s="1"/>
  <c r="AD12" i="3" s="1"/>
  <c r="AB13" i="3"/>
  <c r="AC13" i="3" s="1"/>
  <c r="AD13" i="3" s="1"/>
  <c r="AB15" i="3"/>
  <c r="AC15" i="3" s="1"/>
  <c r="AD15" i="3" s="1"/>
  <c r="AB16" i="3"/>
  <c r="AC16" i="3" s="1"/>
  <c r="AD16" i="3" s="1"/>
  <c r="AB17" i="3"/>
  <c r="AC17" i="3" s="1"/>
  <c r="AD17" i="3" s="1"/>
  <c r="AB18" i="3"/>
  <c r="AC18" i="3" s="1"/>
  <c r="AD18" i="3" s="1"/>
  <c r="AB19" i="3"/>
  <c r="AC19" i="3" s="1"/>
  <c r="AD19" i="3" s="1"/>
  <c r="AB8" i="3" l="1"/>
  <c r="AC8" i="3" l="1"/>
  <c r="AC29" i="3" s="1"/>
  <c r="AB29" i="3"/>
  <c r="AD8" i="3" l="1"/>
  <c r="AD29" i="3" s="1"/>
  <c r="AG8" i="3" l="1"/>
  <c r="AF10" i="3" s="1"/>
  <c r="AH8" i="3" l="1"/>
  <c r="AG10" i="3"/>
  <c r="AH10" i="3" l="1"/>
  <c r="AF11" i="3"/>
  <c r="AG11" i="3" s="1"/>
  <c r="AF12" i="3" l="1"/>
  <c r="AH11" i="3"/>
  <c r="AG12" i="3" l="1"/>
  <c r="AH12" i="3" s="1"/>
  <c r="AF13" i="3" l="1"/>
  <c r="AG13" i="3" s="1"/>
  <c r="AH13" i="3" s="1"/>
  <c r="AF15" i="3" l="1"/>
  <c r="AG15" i="3" s="1"/>
  <c r="AH15" i="3" s="1"/>
  <c r="AF16" i="3" l="1"/>
  <c r="AG16" i="3" s="1"/>
  <c r="AH16" i="3" s="1"/>
  <c r="AF17" i="3" l="1"/>
  <c r="AG17" i="3" s="1"/>
  <c r="AH17" i="3" s="1"/>
  <c r="AF18" i="3" l="1"/>
  <c r="AG18" i="3" s="1"/>
  <c r="AH18" i="3" s="1"/>
  <c r="AF19" i="3" l="1"/>
  <c r="AG19" i="3" l="1"/>
  <c r="AH19" i="3" s="1"/>
  <c r="AF20" i="3" l="1"/>
  <c r="AG20" i="3" l="1"/>
  <c r="AH20" i="3" s="1"/>
  <c r="AF21" i="3" l="1"/>
  <c r="AG21" i="3" s="1"/>
  <c r="AH21" i="3" s="1"/>
  <c r="AF22" i="3" l="1"/>
  <c r="AG22" i="3" s="1"/>
  <c r="AH22" i="3" s="1"/>
  <c r="AF24" i="3" l="1"/>
  <c r="AG24" i="3" l="1"/>
  <c r="AF25" i="3" l="1"/>
  <c r="AH24" i="3"/>
  <c r="AG25" i="3" l="1"/>
  <c r="AF27" i="3" l="1"/>
  <c r="AH25" i="3"/>
  <c r="AG27" i="3" l="1"/>
  <c r="AH27" i="3" l="1"/>
  <c r="AG29" i="3" l="1"/>
  <c r="AH2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B5" authorId="0" shapeId="0" xr:uid="{B9074BA8-6E6B-4D71-A68B-2414FFCECAC7}">
      <text>
        <r>
          <rPr>
            <sz val="9"/>
            <color indexed="81"/>
            <rFont val="Tahoma"/>
            <family val="2"/>
          </rPr>
          <t>In absence of "QREs on/after 1/1/19 from Cost Certification," it is the "Estimated QREs on/after 1/1/19," which cannot exceed the "Estimated Pt2 or Pt3 QREs"</t>
        </r>
      </text>
    </comment>
    <comment ref="AG5" authorId="0" shapeId="0" xr:uid="{DCCA85F0-37BF-451F-A4BE-F308C3C973E0}">
      <text>
        <r>
          <rPr>
            <sz val="9"/>
            <color indexed="81"/>
            <rFont val="Tahoma"/>
            <family val="2"/>
          </rPr>
          <t>The lesser of "25% of Eligible QREs" or $3,000,000</t>
        </r>
      </text>
    </comment>
  </commentList>
</comments>
</file>

<file path=xl/sharedStrings.xml><?xml version="1.0" encoding="utf-8"?>
<sst xmlns="http://schemas.openxmlformats.org/spreadsheetml/2006/main" count="257" uniqueCount="95">
  <si>
    <t>Priority #1</t>
  </si>
  <si>
    <t>Priority #2</t>
  </si>
  <si>
    <t>Priority #3</t>
  </si>
  <si>
    <t>Priority #4</t>
  </si>
  <si>
    <t>Priority #5</t>
  </si>
  <si>
    <t>Total Priorities Met</t>
  </si>
  <si>
    <t>S-2 Date Stamp</t>
  </si>
  <si>
    <t>Met</t>
  </si>
  <si>
    <t>Project Name</t>
  </si>
  <si>
    <t>25% of Eligible QREs</t>
  </si>
  <si>
    <t>Attendance</t>
  </si>
  <si>
    <t>Estimated QREs on/after 1/1/19</t>
  </si>
  <si>
    <t>IDNR Analysis</t>
  </si>
  <si>
    <t>IDNR Server Receipt ID</t>
  </si>
  <si>
    <t>Allocatable Amount in Excess of Available Allocation</t>
  </si>
  <si>
    <t>25% of Eligible QREs up to $3,000,000</t>
  </si>
  <si>
    <t>Project Street Address</t>
  </si>
  <si>
    <t>Project City</t>
  </si>
  <si>
    <r>
      <t xml:space="preserve">S-1 </t>
    </r>
    <r>
      <rPr>
        <sz val="11"/>
        <color theme="1"/>
        <rFont val="Calibri"/>
        <family val="2"/>
        <scheme val="minor"/>
      </rPr>
      <t>(workshop)</t>
    </r>
  </si>
  <si>
    <r>
      <t xml:space="preserve">S-2 </t>
    </r>
    <r>
      <rPr>
        <sz val="11"/>
        <color theme="1"/>
        <rFont val="Calibri"/>
        <family val="2"/>
        <scheme val="minor"/>
      </rPr>
      <t>(electronic submittal)</t>
    </r>
  </si>
  <si>
    <r>
      <t xml:space="preserve">S-3 </t>
    </r>
    <r>
      <rPr>
        <sz val="11"/>
        <color theme="1"/>
        <rFont val="Calibri"/>
        <family val="2"/>
        <scheme val="minor"/>
      </rPr>
      <t>(priority assertion &amp; project expenditures)</t>
    </r>
  </si>
  <si>
    <t>QREs on/after 1/1/19 from Cost Certification</t>
  </si>
  <si>
    <t>Notes:</t>
  </si>
  <si>
    <t>IDNR based its priority concurrances on the documentation required in the instructions and provided with S-3 submittals.</t>
  </si>
  <si>
    <t>Allocation Total Available in this Round</t>
  </si>
  <si>
    <t>Allocation Amount</t>
  </si>
  <si>
    <t>Q1</t>
  </si>
  <si>
    <t>Q2</t>
  </si>
  <si>
    <t>Q3</t>
  </si>
  <si>
    <t>NPS Project Number</t>
  </si>
  <si>
    <t>Estimated Pt2 
or Pt3 QREs</t>
  </si>
  <si>
    <r>
      <t xml:space="preserve">Eligible QREs
</t>
    </r>
    <r>
      <rPr>
        <sz val="11"/>
        <color theme="1"/>
        <rFont val="Calibri"/>
        <family val="2"/>
        <scheme val="minor"/>
      </rPr>
      <t>(column Q3 or lesser of Q2 and Q1)</t>
    </r>
  </si>
  <si>
    <t>Allocations from Previous Rounds</t>
  </si>
  <si>
    <r>
      <t>Priority #1—The structure must be located in a county that borders a state with a historic income-producing-property rehabilitation credit (</t>
    </r>
    <r>
      <rPr>
        <i/>
        <sz val="10"/>
        <color theme="1"/>
        <rFont val="Calibri"/>
        <family val="2"/>
        <scheme val="minor"/>
      </rPr>
      <t>https://dnrhistoric.illinois.gov/content/dam/soi/en/web/dnrhistoric/preserve/documents/il-htc-priority-1.pdf</t>
    </r>
    <r>
      <rPr>
        <sz val="10"/>
        <color theme="1"/>
        <rFont val="Calibri"/>
        <family val="2"/>
        <scheme val="minor"/>
      </rPr>
      <t>).</t>
    </r>
  </si>
  <si>
    <r>
      <t>Priority #2—The structure must have been previously owned by a federal, state, or local-governmental entity for no less than six months (</t>
    </r>
    <r>
      <rPr>
        <i/>
        <sz val="10"/>
        <color theme="1"/>
        <rFont val="Calibri"/>
        <family val="2"/>
        <scheme val="minor"/>
      </rPr>
      <t>https://dnrhistoric.illinois.gov/content/dam/soi/en/web/dnrhistoric/preserve/documents/il-htc-priority-2.pdf</t>
    </r>
    <r>
      <rPr>
        <sz val="10"/>
        <color theme="1"/>
        <rFont val="Calibri"/>
        <family val="2"/>
        <scheme val="minor"/>
      </rPr>
      <t>).</t>
    </r>
  </si>
  <si>
    <r>
      <t>Priority #3—The structure must be located in a census tract that has a median family income at or below the Illinois median family income; data from the most recent 5-year estimate from the American Community Survey (ACS), published by the U.S. Census Bureau, shall be used to determine eligibility (</t>
    </r>
    <r>
      <rPr>
        <i/>
        <sz val="10"/>
        <color theme="1"/>
        <rFont val="Calibri"/>
        <family val="2"/>
        <scheme val="minor"/>
      </rPr>
      <t>https://dnrhistoric.illinois.gov/content/dam/soi/en/web/dnrhistoric/preserve/documents/il-htc-priority-3.pdf</t>
    </r>
    <r>
      <rPr>
        <sz val="10"/>
        <color theme="1"/>
        <rFont val="Calibri"/>
        <family val="2"/>
        <scheme val="minor"/>
      </rPr>
      <t>).</t>
    </r>
  </si>
  <si>
    <r>
      <t>Priority #4—The qualified rehabilitation plan must include in the development partnership a Community Development Entity, a low-profit organization, or a not-for-profit organization, as defined by Section 501(c)(3) of the Internal Revenue Code (</t>
    </r>
    <r>
      <rPr>
        <i/>
        <sz val="10"/>
        <color theme="1"/>
        <rFont val="Calibri"/>
        <family val="2"/>
        <scheme val="minor"/>
      </rPr>
      <t>https://dnrhistoric.illinois.gov/content/dam/soi/en/web/dnrhistoric/preserve/documents/il-htc-priority-4.pdf</t>
    </r>
    <r>
      <rPr>
        <sz val="10"/>
        <color theme="1"/>
        <rFont val="Calibri"/>
        <family val="2"/>
        <scheme val="minor"/>
      </rPr>
      <t>).</t>
    </r>
  </si>
  <si>
    <r>
      <t>Priority #5—The structure must be located in an area declared under the federal Robert T. Stafford Disaster Relief and Emergency Assistance Act as an Emergency Declaration (pursuant to Title V of the Act) or Major Disaster Declaration (pursuant to Title IV of the Act). The declaration must be no older than 3 years at the time of application (</t>
    </r>
    <r>
      <rPr>
        <i/>
        <sz val="10"/>
        <color theme="1"/>
        <rFont val="Calibri"/>
        <family val="2"/>
        <scheme val="minor"/>
      </rPr>
      <t>https://dnrhistoric.illinois.gov/content/dam/soi/en/web/dnrhistoric/preserve/documents/il-htc-priority-5.pdf</t>
    </r>
    <r>
      <rPr>
        <sz val="10"/>
        <color theme="1"/>
        <rFont val="Calibri"/>
        <family val="2"/>
        <scheme val="minor"/>
      </rPr>
      <t>).</t>
    </r>
  </si>
  <si>
    <t>Asserted
by applicant</t>
  </si>
  <si>
    <t>Asserted
by
SHPO</t>
  </si>
  <si>
    <t>Asserted
by
applicant</t>
  </si>
  <si>
    <t>Allocation results of IL-HTC 2026 Round 2 (sorted by number of priorities met, then by date &amp; time of receipt by IDNR)</t>
  </si>
  <si>
    <t>Allocation announcement date: October 9, 2026</t>
  </si>
  <si>
    <t>Hotel Florence and Annex</t>
  </si>
  <si>
    <t>11111 S. Forrestville Ave.</t>
  </si>
  <si>
    <t>Chicago</t>
  </si>
  <si>
    <t>Harley Clarke House and Coach House</t>
  </si>
  <si>
    <t>2603 Sheridan Rd.</t>
  </si>
  <si>
    <t>Evanston</t>
  </si>
  <si>
    <t>Roosevelt Junior High School</t>
  </si>
  <si>
    <t>701 W. Grand Ave.</t>
  </si>
  <si>
    <t>Decatur</t>
  </si>
  <si>
    <t>5401-5415 W. Washington Blvd.</t>
  </si>
  <si>
    <t>Washington Manor Apartments</t>
  </si>
  <si>
    <t>5113-5123 W. Washington Blvd.</t>
  </si>
  <si>
    <t>J.P. Smith Shoe Company Factory</t>
  </si>
  <si>
    <t>223 W. Erie St.</t>
  </si>
  <si>
    <t>Continental and Commercial National Bank</t>
  </si>
  <si>
    <t>208 S. LaSalle St.</t>
  </si>
  <si>
    <t>Harris Trust and Savings Bank</t>
  </si>
  <si>
    <t>111 W. Monroe St.</t>
  </si>
  <si>
    <t>Rumely Building</t>
  </si>
  <si>
    <t>601 S. LaSalle St.</t>
  </si>
  <si>
    <t>Logan Vista Apartments</t>
  </si>
  <si>
    <t>2600 N. Kedzie Blvd.</t>
  </si>
  <si>
    <t>John Lothrop Motley School</t>
  </si>
  <si>
    <t>739 N. Ada St.</t>
  </si>
  <si>
    <t>Booth Building</t>
  </si>
  <si>
    <t>518 E. Monroe St.</t>
  </si>
  <si>
    <t>Springfield</t>
  </si>
  <si>
    <t>Marshall Square Theater/Apollo's 2000</t>
  </si>
  <si>
    <t>2869-2881 W. Cermak Rd.</t>
  </si>
  <si>
    <t>Hudson Motor Co. Showroom</t>
  </si>
  <si>
    <t>2222 S. Michigan Ave.</t>
  </si>
  <si>
    <t>500 N. Michigan Ave.</t>
  </si>
  <si>
    <t>First National Bank</t>
  </si>
  <si>
    <t>30 E. Main St.</t>
  </si>
  <si>
    <t>Champaign</t>
  </si>
  <si>
    <t>x</t>
  </si>
  <si>
    <t>2026-08-26 10:00:00.3886128</t>
  </si>
  <si>
    <t>2026-08-26 10:00:00.2636064</t>
  </si>
  <si>
    <t>2026-08-26 10:00:00.3729819</t>
  </si>
  <si>
    <t>2026-08-26 10:00:00.6542301</t>
  </si>
  <si>
    <t>2026-08-26 10:00:00.7480177</t>
  </si>
  <si>
    <t>2026-08-26 10:00:00.2167284</t>
  </si>
  <si>
    <t>2026-08-26 10:00:00.4042299</t>
  </si>
  <si>
    <t>2026-08-26 10:00:00.4667559</t>
  </si>
  <si>
    <t>2026-08-26 10:00:00.5449208</t>
  </si>
  <si>
    <t>2026-08-26 10:00:00.9512233</t>
  </si>
  <si>
    <t>2026-08-26 10:00:01.1229824</t>
  </si>
  <si>
    <t>2026-08-26 10:00:01.2794701</t>
  </si>
  <si>
    <t>2026-08-26 10:00:00.8729796</t>
  </si>
  <si>
    <t>2026-08-26 11:10:35.9460861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</si>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</sst>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/>
    </xf>
    <xf numFmtId="164" fontId="1" fillId="0" borderId="0" xfId="0" applyNumberFormat="1" applyFont="1"/>
    <xf numFmtId="0" fontId="4" fillId="0" borderId="0" xfId="0" applyFont="1"/>
    <xf numFmtId="164" fontId="1" fillId="0" borderId="0" xfId="0" applyNumberFormat="1" applyFont="1" applyAlignment="1">
      <alignment horizontal="center" wrapText="1"/>
    </xf>
    <xf numFmtId="0" fontId="1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0" fillId="0" borderId="1" xfId="0" applyNumberFormat="1" applyBorder="1"/>
    <xf numFmtId="0" fontId="0" fillId="0" borderId="1" xfId="0" applyBorder="1"/>
    <xf numFmtId="0" fontId="3" fillId="0" borderId="0" xfId="0" applyFont="1" applyAlignment="1">
      <alignment horizontal="center"/>
    </xf>
    <xf numFmtId="0" fontId="0" fillId="0" borderId="0" xfId="0" quotePrefix="1"/>
    <xf numFmtId="164" fontId="0" fillId="7" borderId="0" xfId="0" applyNumberFormat="1" applyFill="1"/>
    <xf numFmtId="164" fontId="1" fillId="7" borderId="0" xfId="0" applyNumberFormat="1" applyFont="1" applyFill="1"/>
    <xf numFmtId="164" fontId="1" fillId="7" borderId="0" xfId="0" applyNumberFormat="1" applyFont="1" applyFill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top" wrapText="1"/>
    </xf>
    <xf numFmtId="164" fontId="1" fillId="7" borderId="3" xfId="0" applyNumberFormat="1" applyFont="1" applyFill="1" applyBorder="1" applyAlignment="1">
      <alignment horizontal="center" vertical="center" wrapText="1"/>
    </xf>
    <xf numFmtId="0" fontId="5" fillId="0" borderId="0" xfId="0" applyFont="1"/>
    <xf numFmtId="49" fontId="0" fillId="0" borderId="0" xfId="0" applyNumberFormat="1" applyAlignment="1">
      <alignment vertical="center"/>
    </xf>
    <xf numFmtId="49" fontId="0" fillId="0" borderId="0" xfId="0" applyNumberFormat="1"/>
    <xf numFmtId="49" fontId="7" fillId="0" borderId="0" xfId="0" applyNumberFormat="1" applyFont="1"/>
    <xf numFmtId="0" fontId="7" fillId="0" borderId="0" xfId="0" quotePrefix="1" applyFont="1"/>
    <xf numFmtId="0" fontId="1" fillId="5" borderId="0" xfId="0" applyFont="1" applyFill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81E68-DF03-4CDC-BC27-775132D623CA}">
  <sheetPr>
    <pageSetUpPr fitToPage="1"/>
  </sheetPr>
  <dimension ref="A1:AH44"/>
  <sheetViews>
    <sheetView tabSelected="1" zoomScaleNormal="100" workbookViewId="0">
      <selection activeCell="AG26" sqref="AG26"/>
    </sheetView>
  </sheetViews>
  <sheetFormatPr defaultRowHeight="14.5" x14ac:dyDescent="0.35"/>
  <cols>
    <col min="1" max="1" width="9.26953125" style="1"/>
    <col min="2" max="2" width="37.6328125" customWidth="1"/>
    <col min="3" max="3" width="27.7265625" customWidth="1"/>
    <col min="4" max="4" width="12.26953125" customWidth="1"/>
    <col min="5" max="5" width="11.453125" style="1" customWidth="1"/>
    <col min="6" max="7" width="1.453125" style="1" customWidth="1"/>
    <col min="8" max="8" width="25.453125" style="1" bestFit="1" customWidth="1"/>
    <col min="9" max="9" width="9.26953125" style="1" bestFit="1" customWidth="1"/>
    <col min="10" max="11" width="1.453125" style="1" customWidth="1"/>
    <col min="12" max="12" width="9" customWidth="1"/>
    <col min="13" max="13" width="8.08984375" bestFit="1" customWidth="1"/>
    <col min="14" max="14" width="4.26953125" bestFit="1" customWidth="1"/>
    <col min="15" max="15" width="8.453125" customWidth="1"/>
    <col min="16" max="16" width="4.26953125" bestFit="1" customWidth="1"/>
    <col min="17" max="17" width="8.08984375" customWidth="1"/>
    <col min="18" max="18" width="4.26953125" bestFit="1" customWidth="1"/>
    <col min="19" max="19" width="8.54296875" customWidth="1"/>
    <col min="20" max="20" width="4.26953125" customWidth="1"/>
    <col min="21" max="21" width="8.08984375" bestFit="1" customWidth="1"/>
    <col min="22" max="22" width="4.26953125" customWidth="1"/>
    <col min="23" max="23" width="14.7265625" bestFit="1" customWidth="1"/>
    <col min="24" max="24" width="14.81640625" bestFit="1" customWidth="1"/>
    <col min="25" max="25" width="15.08984375" bestFit="1" customWidth="1"/>
    <col min="26" max="27" width="1.453125" customWidth="1"/>
    <col min="28" max="28" width="17.7265625" style="2" customWidth="1"/>
    <col min="29" max="29" width="14.26953125" style="2" customWidth="1"/>
    <col min="30" max="31" width="14.54296875" style="2" customWidth="1"/>
    <col min="32" max="32" width="15.08984375" style="2" customWidth="1"/>
    <col min="33" max="33" width="14.7265625" style="2" customWidth="1"/>
    <col min="34" max="34" width="17.81640625" style="2" customWidth="1"/>
  </cols>
  <sheetData>
    <row r="1" spans="1:34" x14ac:dyDescent="0.35">
      <c r="B1" s="10" t="s">
        <v>41</v>
      </c>
    </row>
    <row r="3" spans="1:34" x14ac:dyDescent="0.35">
      <c r="B3" s="37" t="s">
        <v>18</v>
      </c>
      <c r="C3" s="37"/>
      <c r="D3" s="37"/>
      <c r="E3" s="37"/>
      <c r="F3" s="38"/>
      <c r="G3" s="39" t="s">
        <v>19</v>
      </c>
      <c r="H3" s="40"/>
      <c r="I3" s="40"/>
      <c r="J3" s="41"/>
      <c r="K3" s="42" t="s">
        <v>20</v>
      </c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4"/>
      <c r="AA3" s="45" t="s">
        <v>12</v>
      </c>
      <c r="AB3" s="45"/>
      <c r="AC3" s="45"/>
      <c r="AD3" s="45"/>
      <c r="AE3" s="45"/>
      <c r="AF3" s="45"/>
      <c r="AG3" s="45"/>
      <c r="AH3" s="45"/>
    </row>
    <row r="4" spans="1:34" s="8" customFormat="1" x14ac:dyDescent="0.35">
      <c r="A4" s="11"/>
      <c r="B4" s="18"/>
      <c r="C4" s="18"/>
      <c r="D4" s="18"/>
      <c r="E4" s="18"/>
      <c r="F4" s="12"/>
      <c r="G4" s="18"/>
      <c r="H4" s="18"/>
      <c r="I4" s="18"/>
      <c r="J4" s="12"/>
      <c r="K4" s="18"/>
      <c r="L4" s="18"/>
      <c r="M4" s="46" t="s">
        <v>0</v>
      </c>
      <c r="N4" s="46"/>
      <c r="O4" s="46" t="s">
        <v>1</v>
      </c>
      <c r="P4" s="46"/>
      <c r="Q4" s="46" t="s">
        <v>2</v>
      </c>
      <c r="R4" s="46"/>
      <c r="S4" s="46" t="s">
        <v>3</v>
      </c>
      <c r="T4" s="46"/>
      <c r="U4" s="46" t="s">
        <v>4</v>
      </c>
      <c r="V4" s="46"/>
      <c r="W4" s="11" t="s">
        <v>26</v>
      </c>
      <c r="X4" s="11" t="s">
        <v>27</v>
      </c>
      <c r="Y4" s="11" t="s">
        <v>28</v>
      </c>
      <c r="Z4" s="15"/>
      <c r="AA4" s="11"/>
      <c r="AB4" s="18"/>
      <c r="AC4" s="18"/>
      <c r="AD4" s="18"/>
      <c r="AE4" s="18"/>
      <c r="AF4" s="18"/>
      <c r="AG4" s="18"/>
      <c r="AH4" s="18"/>
    </row>
    <row r="5" spans="1:34" ht="58" x14ac:dyDescent="0.35">
      <c r="A5" s="5" t="s">
        <v>29</v>
      </c>
      <c r="B5" s="5" t="s">
        <v>8</v>
      </c>
      <c r="C5" s="5" t="s">
        <v>16</v>
      </c>
      <c r="D5" s="5" t="s">
        <v>17</v>
      </c>
      <c r="E5" s="5" t="s">
        <v>10</v>
      </c>
      <c r="F5" s="13"/>
      <c r="G5" s="3"/>
      <c r="H5" s="5" t="s">
        <v>6</v>
      </c>
      <c r="I5" s="5" t="s">
        <v>13</v>
      </c>
      <c r="J5" s="13"/>
      <c r="K5" s="3"/>
      <c r="L5" s="5" t="s">
        <v>5</v>
      </c>
      <c r="M5" s="5" t="s">
        <v>39</v>
      </c>
      <c r="N5" s="4" t="s">
        <v>7</v>
      </c>
      <c r="O5" s="5" t="s">
        <v>38</v>
      </c>
      <c r="P5" s="4" t="s">
        <v>7</v>
      </c>
      <c r="Q5" s="5" t="s">
        <v>39</v>
      </c>
      <c r="R5" s="4" t="s">
        <v>7</v>
      </c>
      <c r="S5" s="5" t="s">
        <v>40</v>
      </c>
      <c r="T5" s="4" t="s">
        <v>7</v>
      </c>
      <c r="U5" s="5" t="s">
        <v>39</v>
      </c>
      <c r="V5" s="4" t="s">
        <v>7</v>
      </c>
      <c r="W5" s="5" t="s">
        <v>30</v>
      </c>
      <c r="X5" s="5" t="s">
        <v>11</v>
      </c>
      <c r="Y5" s="5" t="s">
        <v>21</v>
      </c>
      <c r="Z5" s="13"/>
      <c r="AA5" s="3"/>
      <c r="AB5" s="23" t="s">
        <v>31</v>
      </c>
      <c r="AC5" s="23" t="s">
        <v>9</v>
      </c>
      <c r="AD5" s="23" t="s">
        <v>15</v>
      </c>
      <c r="AE5" s="23" t="s">
        <v>32</v>
      </c>
      <c r="AF5" s="23" t="s">
        <v>24</v>
      </c>
      <c r="AG5" s="22" t="s">
        <v>25</v>
      </c>
      <c r="AH5" s="23" t="s">
        <v>14</v>
      </c>
    </row>
    <row r="6" spans="1:34" ht="5.15" customHeight="1" x14ac:dyDescent="0.35">
      <c r="A6" s="24"/>
      <c r="B6" s="24"/>
      <c r="C6" s="24"/>
      <c r="D6" s="24"/>
      <c r="E6" s="24"/>
      <c r="F6" s="25"/>
      <c r="G6" s="26"/>
      <c r="H6" s="24"/>
      <c r="I6" s="26"/>
      <c r="J6" s="25"/>
      <c r="K6" s="26"/>
      <c r="L6" s="26"/>
      <c r="M6" s="27"/>
      <c r="N6" s="27"/>
      <c r="O6" s="24"/>
      <c r="P6" s="27"/>
      <c r="Q6" s="24"/>
      <c r="R6" s="27"/>
      <c r="S6" s="27"/>
      <c r="T6" s="27"/>
      <c r="U6" s="27"/>
      <c r="V6" s="27"/>
      <c r="W6" s="24"/>
      <c r="X6" s="24"/>
      <c r="Y6" s="26"/>
      <c r="Z6" s="25"/>
      <c r="AA6" s="26"/>
      <c r="AB6" s="28"/>
      <c r="AC6" s="29"/>
      <c r="AD6" s="28"/>
      <c r="AE6" s="28"/>
      <c r="AF6" s="30"/>
      <c r="AG6" s="31"/>
      <c r="AH6" s="28"/>
    </row>
    <row r="7" spans="1:34" x14ac:dyDescent="0.35">
      <c r="A7" s="3"/>
      <c r="B7" s="3"/>
      <c r="C7" s="3"/>
      <c r="D7" s="3"/>
      <c r="E7" s="3"/>
      <c r="F7" s="13"/>
      <c r="G7" s="3"/>
      <c r="H7" s="3"/>
      <c r="I7" s="3"/>
      <c r="J7" s="13"/>
      <c r="K7" s="3"/>
      <c r="L7" s="3"/>
      <c r="M7" s="4"/>
      <c r="N7" s="4"/>
      <c r="O7" s="5"/>
      <c r="P7" s="4"/>
      <c r="Q7" s="5"/>
      <c r="R7" s="4"/>
      <c r="S7" s="4"/>
      <c r="T7" s="4"/>
      <c r="U7" s="4"/>
      <c r="V7" s="4"/>
      <c r="W7" s="3"/>
      <c r="X7" s="3"/>
      <c r="Y7" s="3"/>
      <c r="Z7" s="13"/>
      <c r="AA7" s="3"/>
      <c r="AB7" s="9"/>
      <c r="AC7" s="9"/>
      <c r="AD7" s="9"/>
      <c r="AE7" s="9"/>
      <c r="AF7" s="9"/>
      <c r="AG7" s="9"/>
      <c r="AH7" s="9"/>
    </row>
    <row r="8" spans="1:34" x14ac:dyDescent="0.35">
      <c r="A8" s="1">
        <v>50935</v>
      </c>
      <c r="B8" t="s">
        <v>43</v>
      </c>
      <c r="C8" t="s">
        <v>44</v>
      </c>
      <c r="D8" t="s">
        <v>45</v>
      </c>
      <c r="E8" s="1" t="s">
        <v>78</v>
      </c>
      <c r="F8" s="14"/>
      <c r="H8" s="34" t="s">
        <v>79</v>
      </c>
      <c r="I8" s="1">
        <v>7</v>
      </c>
      <c r="J8" s="14"/>
      <c r="L8" s="1">
        <f>COUNTIF(M8:V8, "Y")</f>
        <v>5</v>
      </c>
      <c r="M8" s="1" t="s">
        <v>78</v>
      </c>
      <c r="N8" s="6" t="s">
        <v>93</v>
      </c>
      <c r="O8" s="1" t="s">
        <v>78</v>
      </c>
      <c r="P8" s="6" t="s">
        <v>93</v>
      </c>
      <c r="Q8" s="1" t="s">
        <v>78</v>
      </c>
      <c r="R8" s="6" t="s">
        <v>93</v>
      </c>
      <c r="S8" s="1" t="s">
        <v>78</v>
      </c>
      <c r="T8" s="6" t="s">
        <v>93</v>
      </c>
      <c r="U8" s="1" t="s">
        <v>78</v>
      </c>
      <c r="V8" s="6" t="s">
        <v>93</v>
      </c>
      <c r="W8" s="2">
        <v>50000000</v>
      </c>
      <c r="X8" s="2">
        <v>50000000</v>
      </c>
      <c r="Z8" s="16"/>
      <c r="AA8" s="2"/>
      <c r="AB8" s="2">
        <f>IF(ISBLANK(Y8),MIN(X8,W8),Y8)</f>
        <v>50000000</v>
      </c>
      <c r="AC8" s="2">
        <f t="shared" ref="AC8:AC27" si="0">AB8/4</f>
        <v>12500000</v>
      </c>
      <c r="AD8" s="2">
        <f>IF(AC8&gt;3000000,3000000,AC8)</f>
        <v>3000000</v>
      </c>
      <c r="AE8" s="2">
        <v>0</v>
      </c>
      <c r="AF8" s="2">
        <v>15222753.75</v>
      </c>
      <c r="AG8" s="20">
        <f>IF(AF8&gt;0,MIN(AD8-AE8,AF8),0)</f>
        <v>3000000</v>
      </c>
      <c r="AH8" s="2">
        <f>AD8-AE8-AG8</f>
        <v>0</v>
      </c>
    </row>
    <row r="9" spans="1:34" x14ac:dyDescent="0.35">
      <c r="F9" s="14"/>
      <c r="H9" s="34"/>
      <c r="J9" s="1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2"/>
      <c r="X9" s="2"/>
      <c r="Z9" s="16"/>
      <c r="AA9" s="2"/>
    </row>
    <row r="10" spans="1:34" x14ac:dyDescent="0.35">
      <c r="A10" s="1">
        <v>47268</v>
      </c>
      <c r="B10" t="s">
        <v>46</v>
      </c>
      <c r="C10" t="s">
        <v>47</v>
      </c>
      <c r="D10" t="s">
        <v>48</v>
      </c>
      <c r="E10" s="1" t="s">
        <v>78</v>
      </c>
      <c r="F10" s="14"/>
      <c r="H10" s="34" t="s">
        <v>80</v>
      </c>
      <c r="I10" s="1">
        <v>2</v>
      </c>
      <c r="J10" s="14"/>
      <c r="L10" s="1">
        <f t="shared" ref="L10:L27" si="1">COUNTIF(M10:V10, "Y")</f>
        <v>4</v>
      </c>
      <c r="M10" s="1" t="s">
        <v>78</v>
      </c>
      <c r="N10" s="6" t="s">
        <v>93</v>
      </c>
      <c r="O10" s="1" t="s">
        <v>78</v>
      </c>
      <c r="P10" s="6" t="s">
        <v>93</v>
      </c>
      <c r="Q10" s="1" t="s">
        <v>78</v>
      </c>
      <c r="R10" s="6" t="s">
        <v>94</v>
      </c>
      <c r="S10" s="1" t="s">
        <v>78</v>
      </c>
      <c r="T10" s="6" t="s">
        <v>93</v>
      </c>
      <c r="U10" s="1" t="s">
        <v>78</v>
      </c>
      <c r="V10" s="6" t="s">
        <v>93</v>
      </c>
      <c r="W10" s="2">
        <v>25000000</v>
      </c>
      <c r="X10" s="2">
        <v>25000000</v>
      </c>
      <c r="Y10" s="2"/>
      <c r="Z10" s="16"/>
      <c r="AA10" s="2"/>
      <c r="AB10" s="2">
        <f t="shared" ref="AB10:AB27" si="2">IF(ISBLANK(Y10),MIN(X10,W10),Y10)</f>
        <v>25000000</v>
      </c>
      <c r="AC10" s="2">
        <f t="shared" si="0"/>
        <v>6250000</v>
      </c>
      <c r="AD10" s="2">
        <f t="shared" ref="AD10:AD27" si="3">IF(AC10&gt;3000000,3000000,AC10)</f>
        <v>3000000</v>
      </c>
      <c r="AE10" s="2">
        <v>0</v>
      </c>
      <c r="AF10" s="2">
        <f>AF8-AG8</f>
        <v>12222753.75</v>
      </c>
      <c r="AG10" s="20">
        <f t="shared" ref="AG10:AG27" si="4">IF(AF10&gt;0,MIN(AD10-AE10,AF10),0)</f>
        <v>3000000</v>
      </c>
      <c r="AH10" s="2">
        <f t="shared" ref="AH10:AH27" si="5">AD10-AE10-AG10</f>
        <v>0</v>
      </c>
    </row>
    <row r="11" spans="1:34" x14ac:dyDescent="0.35">
      <c r="A11" s="1">
        <v>51132</v>
      </c>
      <c r="B11" t="s">
        <v>49</v>
      </c>
      <c r="C11" t="s">
        <v>50</v>
      </c>
      <c r="D11" t="s">
        <v>51</v>
      </c>
      <c r="E11" s="1" t="s">
        <v>78</v>
      </c>
      <c r="F11" s="14"/>
      <c r="H11" s="34" t="s">
        <v>81</v>
      </c>
      <c r="I11" s="1">
        <v>5</v>
      </c>
      <c r="J11" s="14"/>
      <c r="L11" s="1">
        <f t="shared" si="1"/>
        <v>4</v>
      </c>
      <c r="M11" s="1" t="s">
        <v>78</v>
      </c>
      <c r="N11" s="6" t="s">
        <v>94</v>
      </c>
      <c r="O11" s="1" t="s">
        <v>78</v>
      </c>
      <c r="P11" s="6" t="s">
        <v>93</v>
      </c>
      <c r="Q11" s="1" t="s">
        <v>78</v>
      </c>
      <c r="R11" s="6" t="s">
        <v>93</v>
      </c>
      <c r="S11" s="1" t="s">
        <v>78</v>
      </c>
      <c r="T11" s="6" t="s">
        <v>93</v>
      </c>
      <c r="U11" s="1" t="s">
        <v>78</v>
      </c>
      <c r="V11" s="6" t="s">
        <v>93</v>
      </c>
      <c r="W11" s="2">
        <v>8000000</v>
      </c>
      <c r="X11" s="2">
        <v>8000000</v>
      </c>
      <c r="Z11" s="16"/>
      <c r="AA11" s="2"/>
      <c r="AB11" s="2">
        <f t="shared" si="2"/>
        <v>8000000</v>
      </c>
      <c r="AC11" s="2">
        <f t="shared" si="0"/>
        <v>2000000</v>
      </c>
      <c r="AD11" s="2">
        <f t="shared" si="3"/>
        <v>2000000</v>
      </c>
      <c r="AE11" s="2">
        <v>0</v>
      </c>
      <c r="AF11" s="2">
        <f>AF10-AG10</f>
        <v>9222753.75</v>
      </c>
      <c r="AG11" s="20">
        <f t="shared" si="4"/>
        <v>2000000</v>
      </c>
      <c r="AH11" s="2">
        <f t="shared" si="5"/>
        <v>0</v>
      </c>
    </row>
    <row r="12" spans="1:34" x14ac:dyDescent="0.35">
      <c r="A12" s="1">
        <v>50848</v>
      </c>
      <c r="C12" t="s">
        <v>52</v>
      </c>
      <c r="D12" t="s">
        <v>45</v>
      </c>
      <c r="E12" s="1" t="s">
        <v>78</v>
      </c>
      <c r="F12" s="14"/>
      <c r="H12" s="34" t="s">
        <v>82</v>
      </c>
      <c r="I12" s="1">
        <v>33</v>
      </c>
      <c r="J12" s="14"/>
      <c r="L12" s="1">
        <f t="shared" si="1"/>
        <v>4</v>
      </c>
      <c r="M12" s="1" t="s">
        <v>78</v>
      </c>
      <c r="N12" s="6" t="s">
        <v>93</v>
      </c>
      <c r="O12" s="1"/>
      <c r="P12" s="6"/>
      <c r="Q12" s="1" t="s">
        <v>78</v>
      </c>
      <c r="R12" s="6" t="s">
        <v>93</v>
      </c>
      <c r="S12" s="1" t="s">
        <v>78</v>
      </c>
      <c r="T12" s="6" t="s">
        <v>93</v>
      </c>
      <c r="U12" s="1" t="s">
        <v>78</v>
      </c>
      <c r="V12" s="6" t="s">
        <v>93</v>
      </c>
      <c r="W12" s="2">
        <v>9000000</v>
      </c>
      <c r="X12" s="2">
        <v>9000000</v>
      </c>
      <c r="Y12" s="2"/>
      <c r="Z12" s="16"/>
      <c r="AA12" s="2"/>
      <c r="AB12" s="2">
        <f t="shared" si="2"/>
        <v>9000000</v>
      </c>
      <c r="AC12" s="2">
        <f t="shared" si="0"/>
        <v>2250000</v>
      </c>
      <c r="AD12" s="2">
        <f t="shared" si="3"/>
        <v>2250000</v>
      </c>
      <c r="AE12" s="2">
        <v>0</v>
      </c>
      <c r="AF12" s="2">
        <f t="shared" ref="AF12:AF16" si="6">AF11-AG11</f>
        <v>7222753.75</v>
      </c>
      <c r="AG12" s="20">
        <f t="shared" si="4"/>
        <v>2250000</v>
      </c>
      <c r="AH12" s="2">
        <f t="shared" si="5"/>
        <v>0</v>
      </c>
    </row>
    <row r="13" spans="1:34" x14ac:dyDescent="0.35">
      <c r="A13" s="1">
        <v>50847</v>
      </c>
      <c r="B13" t="s">
        <v>53</v>
      </c>
      <c r="C13" t="s">
        <v>54</v>
      </c>
      <c r="D13" t="s">
        <v>45</v>
      </c>
      <c r="E13" s="1" t="s">
        <v>78</v>
      </c>
      <c r="F13" s="14"/>
      <c r="H13" s="34" t="s">
        <v>83</v>
      </c>
      <c r="I13" s="1">
        <v>50</v>
      </c>
      <c r="J13" s="14"/>
      <c r="L13" s="1">
        <f t="shared" si="1"/>
        <v>4</v>
      </c>
      <c r="M13" s="1" t="s">
        <v>78</v>
      </c>
      <c r="N13" s="6" t="s">
        <v>93</v>
      </c>
      <c r="O13" s="1"/>
      <c r="P13" s="6"/>
      <c r="Q13" s="1" t="s">
        <v>78</v>
      </c>
      <c r="R13" s="6" t="s">
        <v>93</v>
      </c>
      <c r="S13" s="1" t="s">
        <v>78</v>
      </c>
      <c r="T13" s="6" t="s">
        <v>93</v>
      </c>
      <c r="U13" s="1" t="s">
        <v>78</v>
      </c>
      <c r="V13" s="6" t="s">
        <v>93</v>
      </c>
      <c r="W13" s="2">
        <v>9000000</v>
      </c>
      <c r="X13" s="2">
        <v>9000000</v>
      </c>
      <c r="Y13" s="2"/>
      <c r="Z13" s="16"/>
      <c r="AA13" s="2"/>
      <c r="AB13" s="2">
        <f t="shared" si="2"/>
        <v>9000000</v>
      </c>
      <c r="AC13" s="2">
        <f t="shared" si="0"/>
        <v>2250000</v>
      </c>
      <c r="AD13" s="2">
        <f t="shared" si="3"/>
        <v>2250000</v>
      </c>
      <c r="AE13" s="2">
        <v>0</v>
      </c>
      <c r="AF13" s="2">
        <f>AF12-AG12</f>
        <v>4972753.75</v>
      </c>
      <c r="AG13" s="20">
        <f t="shared" si="4"/>
        <v>2250000</v>
      </c>
      <c r="AH13" s="2">
        <f t="shared" si="5"/>
        <v>0</v>
      </c>
    </row>
    <row r="14" spans="1:34" x14ac:dyDescent="0.35">
      <c r="F14" s="14"/>
      <c r="H14" s="34"/>
      <c r="J14" s="1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2"/>
      <c r="X14" s="2"/>
      <c r="Y14" s="2"/>
      <c r="Z14" s="16"/>
      <c r="AA14" s="2"/>
    </row>
    <row r="15" spans="1:34" x14ac:dyDescent="0.35">
      <c r="A15" s="1">
        <v>49798</v>
      </c>
      <c r="B15" t="s">
        <v>55</v>
      </c>
      <c r="C15" t="s">
        <v>56</v>
      </c>
      <c r="D15" t="s">
        <v>45</v>
      </c>
      <c r="E15" s="1" t="s">
        <v>78</v>
      </c>
      <c r="F15" s="14"/>
      <c r="H15" s="34" t="s">
        <v>84</v>
      </c>
      <c r="I15" s="1">
        <v>1</v>
      </c>
      <c r="J15" s="14"/>
      <c r="L15" s="1">
        <f t="shared" si="1"/>
        <v>3</v>
      </c>
      <c r="M15" s="1" t="s">
        <v>78</v>
      </c>
      <c r="N15" s="6" t="s">
        <v>93</v>
      </c>
      <c r="O15" s="1"/>
      <c r="P15" s="6"/>
      <c r="Q15" s="1" t="s">
        <v>78</v>
      </c>
      <c r="R15" s="6" t="s">
        <v>94</v>
      </c>
      <c r="S15" s="1" t="s">
        <v>78</v>
      </c>
      <c r="T15" s="6" t="s">
        <v>93</v>
      </c>
      <c r="U15" s="1" t="s">
        <v>78</v>
      </c>
      <c r="V15" s="6" t="s">
        <v>93</v>
      </c>
      <c r="W15" s="2">
        <v>13000000</v>
      </c>
      <c r="X15" s="2">
        <v>13000000</v>
      </c>
      <c r="Y15" s="2"/>
      <c r="Z15" s="16"/>
      <c r="AA15" s="2"/>
      <c r="AB15" s="2">
        <f t="shared" si="2"/>
        <v>13000000</v>
      </c>
      <c r="AC15" s="2">
        <f t="shared" si="0"/>
        <v>3250000</v>
      </c>
      <c r="AD15" s="2">
        <f t="shared" si="3"/>
        <v>3000000</v>
      </c>
      <c r="AE15" s="2">
        <v>0</v>
      </c>
      <c r="AF15" s="2">
        <f>AF13-AG13</f>
        <v>2722753.75</v>
      </c>
      <c r="AG15" s="20">
        <f t="shared" si="4"/>
        <v>2722753.75</v>
      </c>
      <c r="AH15" s="2">
        <f t="shared" si="5"/>
        <v>277246.25</v>
      </c>
    </row>
    <row r="16" spans="1:34" x14ac:dyDescent="0.35">
      <c r="A16" s="1">
        <v>47897</v>
      </c>
      <c r="B16" t="s">
        <v>57</v>
      </c>
      <c r="C16" t="s">
        <v>58</v>
      </c>
      <c r="D16" t="s">
        <v>45</v>
      </c>
      <c r="E16" s="1" t="s">
        <v>78</v>
      </c>
      <c r="F16" s="14"/>
      <c r="H16" s="34" t="s">
        <v>85</v>
      </c>
      <c r="I16" s="1">
        <v>8</v>
      </c>
      <c r="J16" s="14"/>
      <c r="L16" s="1">
        <f t="shared" si="1"/>
        <v>3</v>
      </c>
      <c r="M16" s="1" t="s">
        <v>78</v>
      </c>
      <c r="N16" s="6" t="s">
        <v>93</v>
      </c>
      <c r="O16" s="1"/>
      <c r="P16" s="6"/>
      <c r="Q16" s="1" t="s">
        <v>78</v>
      </c>
      <c r="R16" s="6" t="s">
        <v>94</v>
      </c>
      <c r="S16" s="1" t="s">
        <v>78</v>
      </c>
      <c r="T16" s="6" t="s">
        <v>93</v>
      </c>
      <c r="U16" s="1" t="s">
        <v>78</v>
      </c>
      <c r="V16" s="6" t="s">
        <v>93</v>
      </c>
      <c r="W16" s="2">
        <v>195000000</v>
      </c>
      <c r="X16" s="2">
        <v>195000000</v>
      </c>
      <c r="Y16" s="2"/>
      <c r="Z16" s="16"/>
      <c r="AA16" s="2"/>
      <c r="AB16" s="2">
        <f t="shared" si="2"/>
        <v>195000000</v>
      </c>
      <c r="AC16" s="2">
        <f t="shared" si="0"/>
        <v>48750000</v>
      </c>
      <c r="AD16" s="2">
        <f t="shared" si="3"/>
        <v>3000000</v>
      </c>
      <c r="AE16" s="2">
        <v>0</v>
      </c>
      <c r="AF16" s="2">
        <f t="shared" si="6"/>
        <v>0</v>
      </c>
      <c r="AG16" s="20">
        <f t="shared" si="4"/>
        <v>0</v>
      </c>
      <c r="AH16" s="2">
        <f t="shared" si="5"/>
        <v>3000000</v>
      </c>
    </row>
    <row r="17" spans="1:34" x14ac:dyDescent="0.35">
      <c r="A17" s="1">
        <v>46445</v>
      </c>
      <c r="B17" t="s">
        <v>59</v>
      </c>
      <c r="C17" t="s">
        <v>60</v>
      </c>
      <c r="D17" t="s">
        <v>45</v>
      </c>
      <c r="E17" s="1" t="s">
        <v>78</v>
      </c>
      <c r="F17" s="14"/>
      <c r="H17" s="34" t="s">
        <v>86</v>
      </c>
      <c r="I17" s="1">
        <v>10</v>
      </c>
      <c r="J17" s="14"/>
      <c r="L17" s="1">
        <f t="shared" si="1"/>
        <v>3</v>
      </c>
      <c r="M17" s="1" t="s">
        <v>78</v>
      </c>
      <c r="N17" s="6" t="s">
        <v>93</v>
      </c>
      <c r="O17" s="1"/>
      <c r="P17" s="6"/>
      <c r="Q17" s="1" t="s">
        <v>78</v>
      </c>
      <c r="R17" s="6" t="s">
        <v>94</v>
      </c>
      <c r="S17" s="1" t="s">
        <v>78</v>
      </c>
      <c r="T17" s="6" t="s">
        <v>93</v>
      </c>
      <c r="U17" s="1" t="s">
        <v>78</v>
      </c>
      <c r="V17" s="6" t="s">
        <v>93</v>
      </c>
      <c r="W17" s="2">
        <v>215000000</v>
      </c>
      <c r="X17" s="2">
        <v>215000000</v>
      </c>
      <c r="Y17" s="2"/>
      <c r="Z17" s="17"/>
      <c r="AB17" s="2">
        <f t="shared" si="2"/>
        <v>215000000</v>
      </c>
      <c r="AC17" s="2">
        <f t="shared" si="0"/>
        <v>53750000</v>
      </c>
      <c r="AD17" s="2">
        <f t="shared" si="3"/>
        <v>3000000</v>
      </c>
      <c r="AE17" s="2">
        <v>0</v>
      </c>
      <c r="AF17" s="2">
        <f t="shared" ref="AF17:AF22" si="7">AF16-AG16</f>
        <v>0</v>
      </c>
      <c r="AG17" s="20">
        <f t="shared" si="4"/>
        <v>0</v>
      </c>
      <c r="AH17" s="2">
        <f t="shared" si="5"/>
        <v>3000000</v>
      </c>
    </row>
    <row r="18" spans="1:34" x14ac:dyDescent="0.35">
      <c r="A18" s="1">
        <v>50746</v>
      </c>
      <c r="B18" t="s">
        <v>61</v>
      </c>
      <c r="C18" t="s">
        <v>62</v>
      </c>
      <c r="D18" t="s">
        <v>45</v>
      </c>
      <c r="E18" s="1" t="s">
        <v>78</v>
      </c>
      <c r="F18" s="14"/>
      <c r="H18" s="34" t="s">
        <v>86</v>
      </c>
      <c r="I18" s="1">
        <v>13</v>
      </c>
      <c r="J18" s="14"/>
      <c r="L18" s="1">
        <f t="shared" si="1"/>
        <v>3</v>
      </c>
      <c r="M18" s="1" t="s">
        <v>78</v>
      </c>
      <c r="N18" s="6" t="s">
        <v>93</v>
      </c>
      <c r="O18" s="1"/>
      <c r="P18" s="6"/>
      <c r="Q18" s="1" t="s">
        <v>78</v>
      </c>
      <c r="R18" s="6" t="s">
        <v>94</v>
      </c>
      <c r="S18" s="1" t="s">
        <v>78</v>
      </c>
      <c r="T18" s="6" t="s">
        <v>93</v>
      </c>
      <c r="U18" s="1" t="s">
        <v>78</v>
      </c>
      <c r="V18" s="6" t="s">
        <v>93</v>
      </c>
      <c r="W18" s="2">
        <v>24500000</v>
      </c>
      <c r="X18" s="2">
        <v>24500000</v>
      </c>
      <c r="Y18" s="2"/>
      <c r="Z18" s="17"/>
      <c r="AB18" s="2">
        <f t="shared" si="2"/>
        <v>24500000</v>
      </c>
      <c r="AC18" s="2">
        <f t="shared" si="0"/>
        <v>6125000</v>
      </c>
      <c r="AD18" s="2">
        <f t="shared" si="3"/>
        <v>3000000</v>
      </c>
      <c r="AE18" s="2">
        <v>0</v>
      </c>
      <c r="AF18" s="2">
        <f t="shared" si="7"/>
        <v>0</v>
      </c>
      <c r="AG18" s="20">
        <f t="shared" si="4"/>
        <v>0</v>
      </c>
      <c r="AH18" s="2">
        <f t="shared" si="5"/>
        <v>3000000</v>
      </c>
    </row>
    <row r="19" spans="1:34" x14ac:dyDescent="0.35">
      <c r="A19" s="1">
        <v>47876</v>
      </c>
      <c r="B19" t="s">
        <v>63</v>
      </c>
      <c r="C19" t="s">
        <v>64</v>
      </c>
      <c r="D19" t="s">
        <v>45</v>
      </c>
      <c r="E19" s="1" t="s">
        <v>78</v>
      </c>
      <c r="F19" s="14"/>
      <c r="H19" s="34" t="s">
        <v>87</v>
      </c>
      <c r="I19" s="1">
        <v>20</v>
      </c>
      <c r="J19" s="14"/>
      <c r="L19" s="1">
        <f t="shared" si="1"/>
        <v>3</v>
      </c>
      <c r="M19" s="1" t="s">
        <v>78</v>
      </c>
      <c r="N19" s="6" t="s">
        <v>93</v>
      </c>
      <c r="O19" s="1"/>
      <c r="P19" s="6"/>
      <c r="Q19" s="1" t="s">
        <v>78</v>
      </c>
      <c r="R19" s="6" t="s">
        <v>94</v>
      </c>
      <c r="S19" s="1" t="s">
        <v>78</v>
      </c>
      <c r="T19" s="6" t="s">
        <v>93</v>
      </c>
      <c r="U19" s="1" t="s">
        <v>78</v>
      </c>
      <c r="V19" s="6" t="s">
        <v>93</v>
      </c>
      <c r="W19" s="2">
        <v>12225000</v>
      </c>
      <c r="X19" s="2">
        <v>12225000</v>
      </c>
      <c r="Y19" s="2"/>
      <c r="Z19" s="17"/>
      <c r="AB19" s="2">
        <f t="shared" si="2"/>
        <v>12225000</v>
      </c>
      <c r="AC19" s="2">
        <f t="shared" si="0"/>
        <v>3056250</v>
      </c>
      <c r="AD19" s="2">
        <f t="shared" si="3"/>
        <v>3000000</v>
      </c>
      <c r="AE19" s="2">
        <v>0</v>
      </c>
      <c r="AF19" s="2">
        <f t="shared" si="7"/>
        <v>0</v>
      </c>
      <c r="AG19" s="20">
        <f t="shared" si="4"/>
        <v>0</v>
      </c>
      <c r="AH19" s="2">
        <f t="shared" si="5"/>
        <v>3000000</v>
      </c>
    </row>
    <row r="20" spans="1:34" x14ac:dyDescent="0.35">
      <c r="A20" s="1">
        <v>34224</v>
      </c>
      <c r="B20" t="s">
        <v>65</v>
      </c>
      <c r="C20" t="s">
        <v>66</v>
      </c>
      <c r="D20" t="s">
        <v>45</v>
      </c>
      <c r="E20" s="1" t="s">
        <v>78</v>
      </c>
      <c r="F20" s="14"/>
      <c r="H20" s="34" t="s">
        <v>88</v>
      </c>
      <c r="I20" s="1">
        <v>78</v>
      </c>
      <c r="J20" s="14"/>
      <c r="L20" s="1">
        <f t="shared" si="1"/>
        <v>3</v>
      </c>
      <c r="M20" s="1" t="s">
        <v>78</v>
      </c>
      <c r="N20" s="6" t="s">
        <v>93</v>
      </c>
      <c r="O20" s="1" t="s">
        <v>78</v>
      </c>
      <c r="P20" s="6" t="s">
        <v>93</v>
      </c>
      <c r="Q20" s="1" t="s">
        <v>78</v>
      </c>
      <c r="R20" s="6" t="s">
        <v>94</v>
      </c>
      <c r="S20" s="1" t="s">
        <v>78</v>
      </c>
      <c r="T20" s="6" t="s">
        <v>94</v>
      </c>
      <c r="U20" s="1" t="s">
        <v>78</v>
      </c>
      <c r="V20" s="6" t="s">
        <v>93</v>
      </c>
      <c r="W20" s="2">
        <v>8178579</v>
      </c>
      <c r="X20" s="2">
        <v>8178579</v>
      </c>
      <c r="Y20" s="2"/>
      <c r="Z20" s="17"/>
      <c r="AB20" s="2">
        <f t="shared" si="2"/>
        <v>8178579</v>
      </c>
      <c r="AC20" s="2">
        <f t="shared" si="0"/>
        <v>2044644.75</v>
      </c>
      <c r="AD20" s="2">
        <f t="shared" si="3"/>
        <v>2044644.75</v>
      </c>
      <c r="AE20" s="2">
        <v>0</v>
      </c>
      <c r="AF20" s="2">
        <f t="shared" si="7"/>
        <v>0</v>
      </c>
      <c r="AG20" s="20">
        <f t="shared" si="4"/>
        <v>0</v>
      </c>
      <c r="AH20" s="2">
        <f t="shared" si="5"/>
        <v>2044644.75</v>
      </c>
    </row>
    <row r="21" spans="1:34" x14ac:dyDescent="0.35">
      <c r="A21" s="1">
        <v>30681</v>
      </c>
      <c r="B21" t="s">
        <v>67</v>
      </c>
      <c r="C21" t="s">
        <v>68</v>
      </c>
      <c r="D21" t="s">
        <v>69</v>
      </c>
      <c r="E21" s="1" t="s">
        <v>78</v>
      </c>
      <c r="F21" s="14"/>
      <c r="H21" s="34" t="s">
        <v>89</v>
      </c>
      <c r="I21" s="1">
        <v>118</v>
      </c>
      <c r="J21" s="14"/>
      <c r="L21" s="1">
        <f t="shared" si="1"/>
        <v>3</v>
      </c>
      <c r="M21" s="1" t="s">
        <v>78</v>
      </c>
      <c r="N21" s="6" t="s">
        <v>94</v>
      </c>
      <c r="O21" s="1"/>
      <c r="P21" s="6"/>
      <c r="Q21" s="1" t="s">
        <v>78</v>
      </c>
      <c r="R21" s="6" t="s">
        <v>93</v>
      </c>
      <c r="S21" s="1" t="s">
        <v>78</v>
      </c>
      <c r="T21" s="6" t="s">
        <v>93</v>
      </c>
      <c r="U21" s="1" t="s">
        <v>78</v>
      </c>
      <c r="V21" s="6" t="s">
        <v>93</v>
      </c>
      <c r="W21" s="2">
        <v>5320200</v>
      </c>
      <c r="X21" s="2">
        <v>5320200</v>
      </c>
      <c r="Y21" s="2"/>
      <c r="Z21" s="17"/>
      <c r="AB21" s="2">
        <f t="shared" si="2"/>
        <v>5320200</v>
      </c>
      <c r="AC21" s="2">
        <f t="shared" si="0"/>
        <v>1330050</v>
      </c>
      <c r="AD21" s="2">
        <f t="shared" si="3"/>
        <v>1330050</v>
      </c>
      <c r="AE21" s="2">
        <v>0</v>
      </c>
      <c r="AF21" s="2">
        <f t="shared" si="7"/>
        <v>0</v>
      </c>
      <c r="AG21" s="20">
        <f t="shared" si="4"/>
        <v>0</v>
      </c>
      <c r="AH21" s="2">
        <f t="shared" si="5"/>
        <v>1330050</v>
      </c>
    </row>
    <row r="22" spans="1:34" x14ac:dyDescent="0.35">
      <c r="A22" s="1">
        <v>48505</v>
      </c>
      <c r="B22" t="s">
        <v>70</v>
      </c>
      <c r="C22" t="s">
        <v>71</v>
      </c>
      <c r="D22" t="s">
        <v>45</v>
      </c>
      <c r="E22" s="1" t="s">
        <v>78</v>
      </c>
      <c r="F22" s="14"/>
      <c r="H22" s="34" t="s">
        <v>90</v>
      </c>
      <c r="I22" s="1">
        <v>149</v>
      </c>
      <c r="J22" s="14"/>
      <c r="L22" s="1">
        <f t="shared" si="1"/>
        <v>3</v>
      </c>
      <c r="M22" s="1" t="s">
        <v>78</v>
      </c>
      <c r="N22" s="6" t="s">
        <v>93</v>
      </c>
      <c r="O22" s="1"/>
      <c r="P22" s="6"/>
      <c r="Q22" s="1" t="s">
        <v>78</v>
      </c>
      <c r="R22" s="6" t="s">
        <v>94</v>
      </c>
      <c r="S22" s="1" t="s">
        <v>78</v>
      </c>
      <c r="T22" s="6" t="s">
        <v>93</v>
      </c>
      <c r="U22" s="1" t="s">
        <v>78</v>
      </c>
      <c r="V22" s="6" t="s">
        <v>93</v>
      </c>
      <c r="W22" s="2">
        <v>7500000</v>
      </c>
      <c r="X22" s="2">
        <v>7500000</v>
      </c>
      <c r="Y22" s="2"/>
      <c r="Z22" s="17"/>
      <c r="AB22" s="2">
        <f t="shared" si="2"/>
        <v>7500000</v>
      </c>
      <c r="AC22" s="2">
        <f t="shared" si="0"/>
        <v>1875000</v>
      </c>
      <c r="AD22" s="2">
        <f t="shared" si="3"/>
        <v>1875000</v>
      </c>
      <c r="AE22" s="2">
        <v>0</v>
      </c>
      <c r="AF22" s="2">
        <f t="shared" si="7"/>
        <v>0</v>
      </c>
      <c r="AG22" s="20">
        <f t="shared" si="4"/>
        <v>0</v>
      </c>
      <c r="AH22" s="2">
        <f t="shared" si="5"/>
        <v>1875000</v>
      </c>
    </row>
    <row r="23" spans="1:34" x14ac:dyDescent="0.35">
      <c r="F23" s="14"/>
      <c r="H23" s="34"/>
      <c r="J23" s="14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2"/>
      <c r="X23" s="2"/>
      <c r="Y23" s="2"/>
      <c r="Z23" s="17"/>
    </row>
    <row r="24" spans="1:34" x14ac:dyDescent="0.35">
      <c r="A24" s="1">
        <v>37742</v>
      </c>
      <c r="B24" t="s">
        <v>72</v>
      </c>
      <c r="C24" t="s">
        <v>73</v>
      </c>
      <c r="D24" t="s">
        <v>45</v>
      </c>
      <c r="E24" s="1" t="s">
        <v>78</v>
      </c>
      <c r="F24" s="14"/>
      <c r="H24" s="34" t="s">
        <v>91</v>
      </c>
      <c r="I24" s="1">
        <v>64</v>
      </c>
      <c r="J24" s="14"/>
      <c r="L24" s="1">
        <f t="shared" si="1"/>
        <v>2</v>
      </c>
      <c r="M24" s="1" t="s">
        <v>78</v>
      </c>
      <c r="N24" s="6" t="s">
        <v>93</v>
      </c>
      <c r="O24" s="1"/>
      <c r="P24" s="6"/>
      <c r="Q24" s="1" t="s">
        <v>78</v>
      </c>
      <c r="R24" s="6" t="s">
        <v>94</v>
      </c>
      <c r="S24" s="1"/>
      <c r="T24" s="6"/>
      <c r="U24" s="1" t="s">
        <v>78</v>
      </c>
      <c r="V24" s="6" t="s">
        <v>93</v>
      </c>
      <c r="W24" s="2">
        <v>31000000</v>
      </c>
      <c r="X24" s="2">
        <v>34500000</v>
      </c>
      <c r="Z24" s="17"/>
      <c r="AB24" s="2">
        <f t="shared" si="2"/>
        <v>31000000</v>
      </c>
      <c r="AC24" s="2">
        <f t="shared" si="0"/>
        <v>7750000</v>
      </c>
      <c r="AD24" s="2">
        <f t="shared" si="3"/>
        <v>3000000</v>
      </c>
      <c r="AE24" s="2">
        <v>0</v>
      </c>
      <c r="AF24" s="2">
        <f>AF22-AG22</f>
        <v>0</v>
      </c>
      <c r="AG24" s="20">
        <f t="shared" si="4"/>
        <v>0</v>
      </c>
      <c r="AH24" s="2">
        <f t="shared" si="5"/>
        <v>3000000</v>
      </c>
    </row>
    <row r="25" spans="1:34" x14ac:dyDescent="0.35">
      <c r="A25" s="1">
        <v>49967</v>
      </c>
      <c r="C25" t="s">
        <v>74</v>
      </c>
      <c r="D25" t="s">
        <v>45</v>
      </c>
      <c r="E25" s="1" t="s">
        <v>78</v>
      </c>
      <c r="F25" s="14"/>
      <c r="H25" s="34" t="s">
        <v>90</v>
      </c>
      <c r="I25" s="1">
        <v>148</v>
      </c>
      <c r="J25" s="14"/>
      <c r="L25" s="1">
        <f t="shared" si="1"/>
        <v>2</v>
      </c>
      <c r="M25" s="1" t="s">
        <v>78</v>
      </c>
      <c r="N25" s="6" t="s">
        <v>93</v>
      </c>
      <c r="O25" s="1"/>
      <c r="P25" s="6"/>
      <c r="Q25" s="1" t="s">
        <v>78</v>
      </c>
      <c r="R25" s="6" t="s">
        <v>94</v>
      </c>
      <c r="S25" s="1"/>
      <c r="T25" s="6"/>
      <c r="U25" s="1" t="s">
        <v>78</v>
      </c>
      <c r="V25" s="6" t="s">
        <v>93</v>
      </c>
      <c r="W25" s="2">
        <v>108000000</v>
      </c>
      <c r="X25" s="2">
        <v>108000000</v>
      </c>
      <c r="Y25" s="2"/>
      <c r="Z25" s="17"/>
      <c r="AB25" s="2">
        <f t="shared" si="2"/>
        <v>108000000</v>
      </c>
      <c r="AC25" s="2">
        <f t="shared" si="0"/>
        <v>27000000</v>
      </c>
      <c r="AD25" s="2">
        <f t="shared" si="3"/>
        <v>3000000</v>
      </c>
      <c r="AE25" s="2">
        <v>0</v>
      </c>
      <c r="AF25" s="2">
        <f t="shared" ref="AF25" si="8">AF24-AG24</f>
        <v>0</v>
      </c>
      <c r="AG25" s="20">
        <f t="shared" si="4"/>
        <v>0</v>
      </c>
      <c r="AH25" s="2">
        <f t="shared" si="5"/>
        <v>3000000</v>
      </c>
    </row>
    <row r="26" spans="1:34" x14ac:dyDescent="0.35">
      <c r="F26" s="14"/>
      <c r="H26" s="34"/>
      <c r="J26" s="14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2"/>
      <c r="X26" s="2"/>
      <c r="Y26" s="2"/>
      <c r="Z26" s="17"/>
    </row>
    <row r="27" spans="1:34" x14ac:dyDescent="0.35">
      <c r="A27" s="1">
        <v>41045</v>
      </c>
      <c r="B27" t="s">
        <v>75</v>
      </c>
      <c r="C27" t="s">
        <v>76</v>
      </c>
      <c r="D27" t="s">
        <v>77</v>
      </c>
      <c r="E27" s="1" t="s">
        <v>78</v>
      </c>
      <c r="F27" s="14"/>
      <c r="H27" s="34" t="s">
        <v>92</v>
      </c>
      <c r="I27" s="1">
        <v>801</v>
      </c>
      <c r="J27" s="14"/>
      <c r="L27" s="1">
        <f t="shared" si="1"/>
        <v>0</v>
      </c>
      <c r="M27" s="1" t="s">
        <v>78</v>
      </c>
      <c r="N27" s="6" t="s">
        <v>94</v>
      </c>
      <c r="O27" s="1"/>
      <c r="P27" s="6"/>
      <c r="Q27" s="1" t="s">
        <v>78</v>
      </c>
      <c r="R27" s="6" t="s">
        <v>94</v>
      </c>
      <c r="S27" s="1"/>
      <c r="T27" s="6"/>
      <c r="U27" s="1" t="s">
        <v>78</v>
      </c>
      <c r="V27" s="6" t="s">
        <v>94</v>
      </c>
      <c r="W27" s="2">
        <v>4000000</v>
      </c>
      <c r="X27" s="2">
        <v>4000000</v>
      </c>
      <c r="Y27" s="2"/>
      <c r="Z27" s="17"/>
      <c r="AB27" s="2">
        <f t="shared" si="2"/>
        <v>4000000</v>
      </c>
      <c r="AC27" s="2">
        <f t="shared" si="0"/>
        <v>1000000</v>
      </c>
      <c r="AD27" s="2">
        <f t="shared" si="3"/>
        <v>1000000</v>
      </c>
      <c r="AE27" s="2">
        <v>0</v>
      </c>
      <c r="AF27" s="2">
        <f>AF25-AG25</f>
        <v>0</v>
      </c>
      <c r="AG27" s="20">
        <f t="shared" si="4"/>
        <v>0</v>
      </c>
      <c r="AH27" s="2">
        <f t="shared" si="5"/>
        <v>1000000</v>
      </c>
    </row>
    <row r="28" spans="1:34" x14ac:dyDescent="0.35">
      <c r="H28" s="3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2"/>
      <c r="X28" s="2"/>
      <c r="Y28" s="2"/>
      <c r="Z28" s="1"/>
      <c r="AA28" s="1"/>
    </row>
    <row r="29" spans="1:34" x14ac:dyDescent="0.35">
      <c r="H29" s="3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7">
        <f>SUM(W8:W27)</f>
        <v>724723779</v>
      </c>
      <c r="X29" s="7">
        <f>SUM(X8:X27)</f>
        <v>728223779</v>
      </c>
      <c r="Y29" s="7">
        <f>SUM(Y8:Y27)</f>
        <v>0</v>
      </c>
      <c r="Z29" s="1"/>
      <c r="AA29" s="1"/>
      <c r="AB29" s="7">
        <f>SUM(AB8:AB27)</f>
        <v>724723779</v>
      </c>
      <c r="AC29" s="7">
        <f>SUM(AC8:AC27)</f>
        <v>181180944.75</v>
      </c>
      <c r="AD29" s="7">
        <f>SUM(AD8:AD27)</f>
        <v>39749694.75</v>
      </c>
      <c r="AE29" s="7">
        <f>SUM(AE8:AE27)</f>
        <v>0</v>
      </c>
      <c r="AF29" s="7">
        <v>0</v>
      </c>
      <c r="AG29" s="21">
        <f>SUM(AG8:AG27)</f>
        <v>15222753.75</v>
      </c>
      <c r="AH29" s="7">
        <f>SUM(AH8:AH27)</f>
        <v>24526941</v>
      </c>
    </row>
    <row r="30" spans="1:34" x14ac:dyDescent="0.35">
      <c r="H30" s="3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2"/>
      <c r="Y30" s="2"/>
      <c r="Z30" s="1"/>
      <c r="AA30" s="1"/>
    </row>
    <row r="31" spans="1:34" x14ac:dyDescent="0.35">
      <c r="H31" s="3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2"/>
      <c r="Z31" s="1"/>
      <c r="AA31" s="1"/>
    </row>
    <row r="32" spans="1:34" x14ac:dyDescent="0.35">
      <c r="B32" s="10" t="s">
        <v>22</v>
      </c>
    </row>
    <row r="34" spans="1:34" x14ac:dyDescent="0.35">
      <c r="B34" s="32" t="s">
        <v>33</v>
      </c>
    </row>
    <row r="35" spans="1:34" x14ac:dyDescent="0.35">
      <c r="B35" s="32" t="s">
        <v>34</v>
      </c>
    </row>
    <row r="36" spans="1:34" x14ac:dyDescent="0.35">
      <c r="B36" s="32" t="s">
        <v>35</v>
      </c>
    </row>
    <row r="37" spans="1:34" x14ac:dyDescent="0.35">
      <c r="B37" s="32" t="s">
        <v>36</v>
      </c>
    </row>
    <row r="38" spans="1:34" x14ac:dyDescent="0.35">
      <c r="A38"/>
      <c r="B38" s="32" t="s">
        <v>37</v>
      </c>
      <c r="E38"/>
      <c r="F38"/>
      <c r="G38"/>
      <c r="H38"/>
      <c r="I38"/>
      <c r="J38"/>
      <c r="K38"/>
      <c r="AB38"/>
      <c r="AC38"/>
      <c r="AD38"/>
      <c r="AE38"/>
      <c r="AF38"/>
      <c r="AG38"/>
      <c r="AH38"/>
    </row>
    <row r="40" spans="1:34" x14ac:dyDescent="0.35">
      <c r="A40"/>
      <c r="B40" s="32" t="s">
        <v>23</v>
      </c>
      <c r="E40"/>
      <c r="F40"/>
      <c r="G40"/>
      <c r="H40"/>
      <c r="I40"/>
      <c r="J40"/>
      <c r="K40"/>
      <c r="AB40"/>
      <c r="AC40"/>
      <c r="AD40"/>
      <c r="AE40"/>
      <c r="AF40"/>
      <c r="AG40"/>
      <c r="AH40"/>
    </row>
    <row r="42" spans="1:34" x14ac:dyDescent="0.35">
      <c r="A42"/>
      <c r="B42" s="36" t="s">
        <v>42</v>
      </c>
      <c r="E42"/>
      <c r="F42"/>
      <c r="G42"/>
      <c r="H42"/>
      <c r="I42"/>
      <c r="J42"/>
      <c r="K42"/>
      <c r="AB42"/>
      <c r="AC42"/>
      <c r="AD42"/>
      <c r="AE42"/>
      <c r="AF42"/>
      <c r="AG42"/>
      <c r="AH42"/>
    </row>
    <row r="43" spans="1:34" x14ac:dyDescent="0.35">
      <c r="B43" s="35"/>
    </row>
    <row r="44" spans="1:34" x14ac:dyDescent="0.35">
      <c r="A44"/>
      <c r="B44" s="19"/>
      <c r="E44"/>
      <c r="F44"/>
      <c r="G44"/>
      <c r="H44"/>
      <c r="I44"/>
      <c r="J44"/>
      <c r="K44"/>
      <c r="AB44"/>
      <c r="AC44"/>
      <c r="AD44"/>
      <c r="AE44"/>
      <c r="AF44"/>
      <c r="AG44"/>
      <c r="AH44"/>
    </row>
  </sheetData>
  <sheetProtection algorithmName="SHA-512" hashValue="rP7aC7sqUkNfPlCBZ0UHNtzPalNujUPK/vobwLZm1qhww1Y/MWsJv9+KWppFLkSzJXNe/Wo9vVjGZ2EOAD5pyg==" saltValue="mantHR8G4SmXB1vMbnN84A==" spinCount="100000" sheet="1" objects="1" scenarios="1"/>
  <mergeCells count="9">
    <mergeCell ref="B3:F3"/>
    <mergeCell ref="G3:J3"/>
    <mergeCell ref="K3:Z3"/>
    <mergeCell ref="AA3:AH3"/>
    <mergeCell ref="M4:N4"/>
    <mergeCell ref="O4:P4"/>
    <mergeCell ref="Q4:R4"/>
    <mergeCell ref="S4:T4"/>
    <mergeCell ref="U4:V4"/>
  </mergeCells>
  <pageMargins left="0.25" right="0.25" top="0.75" bottom="0.75" header="0.3" footer="0.3"/>
  <pageSetup paperSize="17" scale="56" fitToHeight="0" orientation="landscape" r:id="rId1"/>
  <colBreaks count="2" manualBreakCount="2">
    <brk id="10" max="1048575" man="1"/>
    <brk id="26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 Round 2</vt:lpstr>
      <vt:lpstr>'2026 Round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2026-10-06T16:52:53Z</dcterms:modified>
</cp:coreProperties>
</file>