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1BC744E0-9A41-40C8-85AA-1F1D30EAAE0F}" xr6:coauthVersionLast="47" xr6:coauthVersionMax="47" xr10:uidLastSave="{00000000-0000-0000-0000-000000000000}"/>
  <workbookProtection workbookAlgorithmName="SHA-512" workbookHashValue="xpvto+i0T2K2uVEZgB8D7uPQ3IXap4eJ5gPSY2qIcosZni4gwosDlatyqXZpVahK9IcNTFKI4unmvam8STrYIw==" workbookSaltValue="YJTbrbJ27dtkIBMVKOJvYQ==" workbookSpinCount="100000" lockStructure="1"/>
  <bookViews>
    <workbookView xWindow="57480" yWindow="-120" windowWidth="29040" windowHeight="17520" xr2:uid="{00000000-000D-0000-FFFF-FFFF00000000}"/>
  </bookViews>
  <sheets>
    <sheet name="2025 Round 2" sheetId="3" r:id="rId1"/>
  </sheets>
  <definedNames>
    <definedName name="_xlnm.Print_Titles" localSheetId="0">'2025 Round 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9" i="3" l="1"/>
  <c r="L11" i="3"/>
  <c r="L12" i="3"/>
  <c r="L13" i="3"/>
  <c r="L14" i="3"/>
  <c r="L15" i="3"/>
  <c r="L16" i="3"/>
  <c r="L17" i="3"/>
  <c r="L18" i="3"/>
  <c r="L20" i="3"/>
  <c r="L21" i="3"/>
  <c r="L22" i="3"/>
  <c r="L23" i="3"/>
  <c r="L24" i="3"/>
  <c r="L26" i="3"/>
  <c r="L8" i="3"/>
  <c r="AB24" i="3"/>
  <c r="AC24" i="3" s="1"/>
  <c r="AD24" i="3" s="1"/>
  <c r="AB26" i="3"/>
  <c r="AC26" i="3" s="1"/>
  <c r="AD26" i="3" s="1"/>
  <c r="AB20" i="3" l="1"/>
  <c r="AC20" i="3" s="1"/>
  <c r="AD20" i="3" s="1"/>
  <c r="AB21" i="3"/>
  <c r="AC21" i="3" s="1"/>
  <c r="AD21" i="3" s="1"/>
  <c r="AB22" i="3"/>
  <c r="AC22" i="3" s="1"/>
  <c r="AD22" i="3" s="1"/>
  <c r="AB23" i="3"/>
  <c r="AC23" i="3" s="1"/>
  <c r="AD23" i="3" s="1"/>
  <c r="AE28" i="3" l="1"/>
  <c r="Y28" i="3"/>
  <c r="X28" i="3"/>
  <c r="W28" i="3"/>
  <c r="AB9" i="3"/>
  <c r="AC9" i="3" s="1"/>
  <c r="AD9" i="3" s="1"/>
  <c r="AB11" i="3"/>
  <c r="AC11" i="3" s="1"/>
  <c r="AD11" i="3" s="1"/>
  <c r="AB12" i="3"/>
  <c r="AC12" i="3" s="1"/>
  <c r="AD12" i="3" s="1"/>
  <c r="AB13" i="3"/>
  <c r="AC13" i="3" s="1"/>
  <c r="AD13" i="3" s="1"/>
  <c r="AB14" i="3"/>
  <c r="AC14" i="3" s="1"/>
  <c r="AD14" i="3" s="1"/>
  <c r="AB15" i="3"/>
  <c r="AC15" i="3" s="1"/>
  <c r="AD15" i="3" s="1"/>
  <c r="AB16" i="3"/>
  <c r="AC16" i="3" s="1"/>
  <c r="AD16" i="3" s="1"/>
  <c r="AB17" i="3"/>
  <c r="AC17" i="3" s="1"/>
  <c r="AD17" i="3" s="1"/>
  <c r="AB18" i="3"/>
  <c r="AC18" i="3" s="1"/>
  <c r="AD18" i="3" s="1"/>
  <c r="AB8" i="3" l="1"/>
  <c r="AC8" i="3" l="1"/>
  <c r="AC28" i="3" s="1"/>
  <c r="AB28" i="3"/>
  <c r="AD8" i="3" l="1"/>
  <c r="AD28" i="3" s="1"/>
  <c r="AG8" i="3" l="1"/>
  <c r="AF9" i="3" s="1"/>
  <c r="AH8" i="3" l="1"/>
  <c r="AG9" i="3"/>
  <c r="AH9" i="3" l="1"/>
  <c r="AF11" i="3"/>
  <c r="AG11" i="3" s="1"/>
  <c r="AF12" i="3" l="1"/>
  <c r="AH11" i="3"/>
  <c r="AG12" i="3" l="1"/>
  <c r="AH12" i="3" s="1"/>
  <c r="AF13" i="3" l="1"/>
  <c r="AG13" i="3" s="1"/>
  <c r="AH13" i="3" s="1"/>
  <c r="AF14" i="3" l="1"/>
  <c r="AG14" i="3" s="1"/>
  <c r="AH14" i="3" s="1"/>
  <c r="AF15" i="3" l="1"/>
  <c r="AG15" i="3" s="1"/>
  <c r="AH15" i="3" s="1"/>
  <c r="AF16" i="3" l="1"/>
  <c r="AG16" i="3" s="1"/>
  <c r="AH16" i="3" s="1"/>
  <c r="AF17" i="3" l="1"/>
  <c r="AG17" i="3" s="1"/>
  <c r="AH17" i="3" s="1"/>
  <c r="AF18" i="3" l="1"/>
  <c r="AG18" i="3" l="1"/>
  <c r="AH18" i="3" s="1"/>
  <c r="AF20" i="3" l="1"/>
  <c r="AG20" i="3" l="1"/>
  <c r="AH20" i="3" s="1"/>
  <c r="AF21" i="3" l="1"/>
  <c r="AG21" i="3" s="1"/>
  <c r="AH21" i="3" s="1"/>
  <c r="AF22" i="3" l="1"/>
  <c r="AG22" i="3" s="1"/>
  <c r="AH22" i="3" s="1"/>
  <c r="AF23" i="3" l="1"/>
  <c r="AG23" i="3" l="1"/>
  <c r="AF24" i="3" l="1"/>
  <c r="AH23" i="3"/>
  <c r="AG24" i="3" l="1"/>
  <c r="AF26" i="3" s="1"/>
  <c r="AG26" i="3" s="1"/>
  <c r="AH26" i="3" l="1"/>
  <c r="AH24" i="3"/>
  <c r="AH28" i="3" s="1"/>
  <c r="AG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B5" authorId="0" shapeId="0" xr:uid="{B9074BA8-6E6B-4D71-A68B-2414FFCECAC7}">
      <text>
        <r>
          <rPr>
            <sz val="9"/>
            <color indexed="81"/>
            <rFont val="Tahoma"/>
            <family val="2"/>
          </rPr>
          <t>In absence of "QREs on/after 1/1/19 from Cost Certification," it is the "Estimated QREs on/after 1/1/19," which cannot exceed the "Estimated Pt2 or Pt3 QREs"</t>
        </r>
      </text>
    </comment>
    <comment ref="AG5" authorId="0" shapeId="0" xr:uid="{DCCA85F0-37BF-451F-A4BE-F308C3C973E0}">
      <text>
        <r>
          <rPr>
            <sz val="9"/>
            <color indexed="81"/>
            <rFont val="Tahoma"/>
            <family val="2"/>
          </rPr>
          <t>The lesser of "25% of Eligible QREs" or $3,000,000</t>
        </r>
      </text>
    </comment>
  </commentList>
</comments>
</file>

<file path=xl/sharedStrings.xml><?xml version="1.0" encoding="utf-8"?>
<sst xmlns="http://schemas.openxmlformats.org/spreadsheetml/2006/main" count="251" uniqueCount="96">
  <si>
    <t>Priority #1</t>
  </si>
  <si>
    <t>Priority #2</t>
  </si>
  <si>
    <t>Priority #3</t>
  </si>
  <si>
    <t>Priority #4</t>
  </si>
  <si>
    <t>Priority #5</t>
  </si>
  <si>
    <t>Total Priorities Met</t>
  </si>
  <si>
    <t>S-2 Date Stamp</t>
  </si>
  <si>
    <t>Met</t>
  </si>
  <si>
    <t>Project Name</t>
  </si>
  <si>
    <t>25% of Eligible QREs</t>
  </si>
  <si>
    <t>Attendance</t>
  </si>
  <si>
    <t>Estimated QREs on/after 1/1/19</t>
  </si>
  <si>
    <t>IDNR Analysis</t>
  </si>
  <si>
    <t>IDNR Server Receipt ID</t>
  </si>
  <si>
    <t>Allocatable Amount in Excess of Available Allocation</t>
  </si>
  <si>
    <t>25% of Eligible QREs up to $3,000,000</t>
  </si>
  <si>
    <t>Project Street Address</t>
  </si>
  <si>
    <t>Project City</t>
  </si>
  <si>
    <r>
      <t xml:space="preserve">S-1 </t>
    </r>
    <r>
      <rPr>
        <sz val="11"/>
        <color theme="1"/>
        <rFont val="Calibri"/>
        <family val="2"/>
        <scheme val="minor"/>
      </rPr>
      <t>(workshop)</t>
    </r>
  </si>
  <si>
    <r>
      <t xml:space="preserve">S-2 </t>
    </r>
    <r>
      <rPr>
        <sz val="11"/>
        <color theme="1"/>
        <rFont val="Calibri"/>
        <family val="2"/>
        <scheme val="minor"/>
      </rPr>
      <t>(electronic submittal)</t>
    </r>
  </si>
  <si>
    <r>
      <t xml:space="preserve">S-3 </t>
    </r>
    <r>
      <rPr>
        <sz val="11"/>
        <color theme="1"/>
        <rFont val="Calibri"/>
        <family val="2"/>
        <scheme val="minor"/>
      </rPr>
      <t>(priority assertion &amp; project expenditures)</t>
    </r>
  </si>
  <si>
    <t>QREs on/after 1/1/19 from Cost Certification</t>
  </si>
  <si>
    <t>Notes:</t>
  </si>
  <si>
    <t>IDNR based its priority concurrances on the documentation required in the instructions and provided with S-3 submittals.</t>
  </si>
  <si>
    <t>Allocation Total Available in this Round</t>
  </si>
  <si>
    <t>Allocation Amount</t>
  </si>
  <si>
    <t>Q1</t>
  </si>
  <si>
    <t>Q2</t>
  </si>
  <si>
    <t>Q3</t>
  </si>
  <si>
    <t>NPS Project Number</t>
  </si>
  <si>
    <t>Estimated Pt2 
or Pt3 QREs</t>
  </si>
  <si>
    <r>
      <t xml:space="preserve">Eligible QREs
</t>
    </r>
    <r>
      <rPr>
        <sz val="11"/>
        <color theme="1"/>
        <rFont val="Calibri"/>
        <family val="2"/>
        <scheme val="minor"/>
      </rPr>
      <t>(column Q3 or lesser of Q2 and Q1)</t>
    </r>
  </si>
  <si>
    <t>Allocations from Previous Rounds</t>
  </si>
  <si>
    <r>
      <t>Priority #1—The structure must be located in a county that borders a state with a historic income-producing-property rehabilitation credit (</t>
    </r>
    <r>
      <rPr>
        <i/>
        <sz val="10"/>
        <color theme="1"/>
        <rFont val="Calibri"/>
        <family val="2"/>
        <scheme val="minor"/>
      </rPr>
      <t>https://dnrhistoric.illinois.gov/content/dam/soi/en/web/dnrhistoric/preserve/documents/il-htc-priority-1.pdf</t>
    </r>
    <r>
      <rPr>
        <sz val="10"/>
        <color theme="1"/>
        <rFont val="Calibri"/>
        <family val="2"/>
        <scheme val="minor"/>
      </rPr>
      <t>).</t>
    </r>
  </si>
  <si>
    <r>
      <t>Priority #2—The structure must have been previously owned by a federal, state, or local-governmental entity for no less than six months (</t>
    </r>
    <r>
      <rPr>
        <i/>
        <sz val="10"/>
        <color theme="1"/>
        <rFont val="Calibri"/>
        <family val="2"/>
        <scheme val="minor"/>
      </rPr>
      <t>https://dnrhistoric.illinois.gov/content/dam/soi/en/web/dnrhistoric/preserve/documents/il-htc-priority-2.pdf</t>
    </r>
    <r>
      <rPr>
        <sz val="10"/>
        <color theme="1"/>
        <rFont val="Calibri"/>
        <family val="2"/>
        <scheme val="minor"/>
      </rPr>
      <t>).</t>
    </r>
  </si>
  <si>
    <r>
      <t>Priority #3—The structure must be located in a census tract that has a median family income at or below the Illinois median family income; data from the most recent 5-year estimate from the American Community Survey (ACS), published by the U.S. Census Bureau, shall be used to determine eligibility (</t>
    </r>
    <r>
      <rPr>
        <i/>
        <sz val="10"/>
        <color theme="1"/>
        <rFont val="Calibri"/>
        <family val="2"/>
        <scheme val="minor"/>
      </rPr>
      <t>https://dnrhistoric.illinois.gov/content/dam/soi/en/web/dnrhistoric/preserve/documents/il-htc-priority-3.pdf</t>
    </r>
    <r>
      <rPr>
        <sz val="10"/>
        <color theme="1"/>
        <rFont val="Calibri"/>
        <family val="2"/>
        <scheme val="minor"/>
      </rPr>
      <t>).</t>
    </r>
  </si>
  <si>
    <r>
      <t>Priority #4—The qualified rehabilitation plan must include in the development partnership a Community Development Entity, a low-profit organization, or a not-for-profit organization, as defined by Section 501(c)(3) of the Internal Revenue Code (</t>
    </r>
    <r>
      <rPr>
        <i/>
        <sz val="10"/>
        <color theme="1"/>
        <rFont val="Calibri"/>
        <family val="2"/>
        <scheme val="minor"/>
      </rPr>
      <t>https://dnrhistoric.illinois.gov/content/dam/soi/en/web/dnrhistoric/preserve/documents/il-htc-priority-4.pdf</t>
    </r>
    <r>
      <rPr>
        <sz val="10"/>
        <color theme="1"/>
        <rFont val="Calibri"/>
        <family val="2"/>
        <scheme val="minor"/>
      </rPr>
      <t>).</t>
    </r>
  </si>
  <si>
    <r>
      <t>Priority #5—The structure must be located in an area declared under the federal Robert T. Stafford Disaster Relief and Emergency Assistance Act as an Emergency Declaration (pursuant to Title V of the Act) or Major Disaster Declaration (pursuant to Title IV of the Act). The declaration must be no older than 3 years at the time of application (</t>
    </r>
    <r>
      <rPr>
        <i/>
        <sz val="10"/>
        <color theme="1"/>
        <rFont val="Calibri"/>
        <family val="2"/>
        <scheme val="minor"/>
      </rPr>
      <t>https://dnrhistoric.illinois.gov/content/dam/soi/en/web/dnrhistoric/preserve/documents/il-htc-priority-5.pdf</t>
    </r>
    <r>
      <rPr>
        <sz val="10"/>
        <color theme="1"/>
        <rFont val="Calibri"/>
        <family val="2"/>
        <scheme val="minor"/>
      </rPr>
      <t>).</t>
    </r>
  </si>
  <si>
    <t>Asserted
by applicant</t>
  </si>
  <si>
    <t>Asserted
by
SHPO</t>
  </si>
  <si>
    <t>Asserted
by
applicant</t>
  </si>
  <si>
    <t>Allocation results of IL-HTC 2025 Round 2 (sorted by number of priorities met, then by date &amp; time of receipt by IDNR)</t>
  </si>
  <si>
    <t>Raymond M. Hilliard Center</t>
  </si>
  <si>
    <t>2111 S. Clark St.</t>
  </si>
  <si>
    <t>Chicago</t>
  </si>
  <si>
    <t>Werner Brothers Storage Warehouse No. 6</t>
  </si>
  <si>
    <t>7613 N. Paulina St.</t>
  </si>
  <si>
    <t>Holland Apartments</t>
  </si>
  <si>
    <t>324-326 N. Vermilion St.</t>
  </si>
  <si>
    <t>Danville</t>
  </si>
  <si>
    <t>Claridge Apartments</t>
  </si>
  <si>
    <t>319 Dempster St.</t>
  </si>
  <si>
    <t>Evanston</t>
  </si>
  <si>
    <t>Uptown Theatre</t>
  </si>
  <si>
    <t>4816 N. Broadway</t>
  </si>
  <si>
    <t>Booth Building</t>
  </si>
  <si>
    <t>518 E. Monroe St.</t>
  </si>
  <si>
    <t>Springfield</t>
  </si>
  <si>
    <t>James C. Curtis &amp; Co. Building</t>
  </si>
  <si>
    <t>1214-1222 W. Van Buren St.</t>
  </si>
  <si>
    <t>Elizabeth Peabody School</t>
  </si>
  <si>
    <t>1444 W. Augusta Blvd.</t>
  </si>
  <si>
    <t>Leland Hotel</t>
  </si>
  <si>
    <t>1207 W. Leland Ave.</t>
  </si>
  <si>
    <t>Ferguson Building</t>
  </si>
  <si>
    <t>524 E. Monroe St.</t>
  </si>
  <si>
    <t>State Farm Buidling</t>
  </si>
  <si>
    <t>112 E. Washington St.</t>
  </si>
  <si>
    <t>Bloomington</t>
  </si>
  <si>
    <t>Hudson Motor Co. Showroom</t>
  </si>
  <si>
    <t>2222 S. Michigan Ave.</t>
  </si>
  <si>
    <t>Schillo Motor Sales Company Showroom</t>
  </si>
  <si>
    <t>2317 S. Michigan Ave.</t>
  </si>
  <si>
    <t>20-22 W. Main St.</t>
  </si>
  <si>
    <t>Freeport</t>
  </si>
  <si>
    <t>1303 W. Norwood St.</t>
  </si>
  <si>
    <t>Soper-Burr House</t>
  </si>
  <si>
    <t>812 N. Prairie St.</t>
  </si>
  <si>
    <t>Allocation announcement date: October 7, 2025</t>
  </si>
  <si>
    <t>x</t>
  </si>
  <si>
    <t>2025-08-27 10:00:00.5460004</t>
  </si>
  <si>
    <t>2025-08-27 10:00:00.6085034</t>
  </si>
  <si>
    <t>2025-08-27 10:00:00.3428809</t>
  </si>
  <si>
    <t>2025-08-27 10:00:00.5620824</t>
  </si>
  <si>
    <t>2025-08-27 10:00:00.5928755</t>
  </si>
  <si>
    <t>2025-08-27 10:00:01.7036981</t>
  </si>
  <si>
    <t>2025-08-27 10:00:02.4366441</t>
  </si>
  <si>
    <t>2025-08-27 10:00:11.6710787</t>
  </si>
  <si>
    <t>2025-08-27 10:00:00.1866242</t>
  </si>
  <si>
    <t>2025-08-27 10:00:06.6866662</t>
  </si>
  <si>
    <t>2025-08-27 10:00:17.5148671</t>
  </si>
  <si>
    <t>2025-08-27 10:00:22.8430285</t>
  </si>
  <si>
    <t>2025-08-27 10:00:50.9369639</t>
  </si>
  <si>
    <t>2025-08-27 21:04:45.1730948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</si>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</sst>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/>
    <xf numFmtId="0" fontId="4" fillId="0" borderId="0" xfId="0" applyFont="1" applyFill="1"/>
    <xf numFmtId="0" fontId="1" fillId="0" borderId="0" xfId="0" applyFont="1" applyFill="1" applyAlignment="1">
      <alignment horizontal="center" wrapText="1"/>
    </xf>
    <xf numFmtId="164" fontId="0" fillId="0" borderId="0" xfId="0" applyNumberFormat="1" applyFill="1"/>
    <xf numFmtId="164" fontId="1" fillId="0" borderId="0" xfId="0" applyNumberFormat="1" applyFont="1" applyFill="1" applyAlignment="1">
      <alignment horizontal="center" wrapText="1"/>
    </xf>
    <xf numFmtId="0" fontId="1" fillId="0" borderId="0" xfId="0" applyFont="1"/>
    <xf numFmtId="0" fontId="4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164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quotePrefix="1"/>
    <xf numFmtId="164" fontId="0" fillId="7" borderId="0" xfId="0" applyNumberFormat="1" applyFill="1"/>
    <xf numFmtId="164" fontId="1" fillId="7" borderId="0" xfId="0" applyNumberFormat="1" applyFont="1" applyFill="1"/>
    <xf numFmtId="164" fontId="1" fillId="7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top" wrapText="1"/>
    </xf>
    <xf numFmtId="164" fontId="1" fillId="7" borderId="3" xfId="0" applyNumberFormat="1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0" xfId="0" applyNumberFormat="1" applyAlignment="1">
      <alignment vertical="center"/>
    </xf>
    <xf numFmtId="49" fontId="0" fillId="0" borderId="0" xfId="0" applyNumberFormat="1"/>
    <xf numFmtId="0" fontId="1" fillId="0" borderId="0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0" quotePrefix="1" applyFont="1" applyFill="1"/>
    <xf numFmtId="49" fontId="7" fillId="0" borderId="0" xfId="0" applyNumberFormat="1" applyFont="1"/>
    <xf numFmtId="0" fontId="0" fillId="0" borderId="0" xfId="0" applyAlignment="1">
      <alignment horizontal="center" vertical="center"/>
    </xf>
    <xf numFmtId="0" fontId="1" fillId="5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1E68-DF03-4CDC-BC27-775132D623CA}">
  <sheetPr>
    <pageSetUpPr fitToPage="1"/>
  </sheetPr>
  <dimension ref="A1:AH43"/>
  <sheetViews>
    <sheetView tabSelected="1" zoomScaleNormal="100" workbookViewId="0">
      <selection activeCell="T16" sqref="T16"/>
    </sheetView>
  </sheetViews>
  <sheetFormatPr defaultRowHeight="14.5" x14ac:dyDescent="0.35"/>
  <cols>
    <col min="1" max="1" width="9.26953125" style="1"/>
    <col min="2" max="2" width="37.6328125" customWidth="1"/>
    <col min="3" max="3" width="24.36328125" customWidth="1"/>
    <col min="4" max="4" width="12.26953125" customWidth="1"/>
    <col min="5" max="5" width="11.453125" style="1" customWidth="1"/>
    <col min="6" max="7" width="1.453125" style="1" customWidth="1"/>
    <col min="8" max="8" width="25.453125" style="1" bestFit="1" customWidth="1"/>
    <col min="9" max="9" width="9.26953125" style="1" bestFit="1" customWidth="1"/>
    <col min="10" max="11" width="1.453125" style="1" customWidth="1"/>
    <col min="12" max="12" width="9" customWidth="1"/>
    <col min="13" max="13" width="8.08984375" bestFit="1" customWidth="1"/>
    <col min="14" max="14" width="4.26953125" style="4" bestFit="1" customWidth="1"/>
    <col min="15" max="15" width="8.453125" customWidth="1"/>
    <col min="16" max="16" width="4.26953125" bestFit="1" customWidth="1"/>
    <col min="17" max="17" width="8.08984375" customWidth="1"/>
    <col min="18" max="18" width="4.26953125" bestFit="1" customWidth="1"/>
    <col min="19" max="19" width="8.54296875" customWidth="1"/>
    <col min="20" max="20" width="4.26953125" customWidth="1"/>
    <col min="21" max="21" width="8.08984375" style="4" bestFit="1" customWidth="1"/>
    <col min="22" max="22" width="4.26953125" style="4" customWidth="1"/>
    <col min="23" max="23" width="14.7265625" bestFit="1" customWidth="1"/>
    <col min="24" max="24" width="14.81640625" bestFit="1" customWidth="1"/>
    <col min="25" max="25" width="15.08984375" bestFit="1" customWidth="1"/>
    <col min="26" max="27" width="1.453125" customWidth="1"/>
    <col min="28" max="28" width="17.7265625" style="2" customWidth="1"/>
    <col min="29" max="29" width="14.26953125" style="2" customWidth="1"/>
    <col min="30" max="31" width="14.54296875" style="2" customWidth="1"/>
    <col min="32" max="32" width="15.08984375" style="2" customWidth="1"/>
    <col min="33" max="33" width="14.7265625" style="2" customWidth="1"/>
    <col min="34" max="34" width="17.81640625" style="2" customWidth="1"/>
  </cols>
  <sheetData>
    <row r="1" spans="1:34" x14ac:dyDescent="0.35">
      <c r="B1" s="14" t="s">
        <v>41</v>
      </c>
    </row>
    <row r="3" spans="1:34" x14ac:dyDescent="0.35">
      <c r="B3" s="60" t="s">
        <v>18</v>
      </c>
      <c r="C3" s="60"/>
      <c r="D3" s="60"/>
      <c r="E3" s="60"/>
      <c r="F3" s="61"/>
      <c r="G3" s="62" t="s">
        <v>19</v>
      </c>
      <c r="H3" s="63"/>
      <c r="I3" s="63"/>
      <c r="J3" s="64"/>
      <c r="K3" s="65" t="s">
        <v>20</v>
      </c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7"/>
      <c r="AA3" s="68" t="s">
        <v>12</v>
      </c>
      <c r="AB3" s="68"/>
      <c r="AC3" s="68"/>
      <c r="AD3" s="68"/>
      <c r="AE3" s="68"/>
      <c r="AF3" s="68"/>
      <c r="AG3" s="68"/>
      <c r="AH3" s="68"/>
    </row>
    <row r="4" spans="1:34" s="10" customFormat="1" x14ac:dyDescent="0.35">
      <c r="A4" s="15"/>
      <c r="B4" s="56"/>
      <c r="C4" s="56"/>
      <c r="D4" s="56"/>
      <c r="E4" s="28"/>
      <c r="F4" s="16"/>
      <c r="G4" s="28"/>
      <c r="H4" s="56"/>
      <c r="I4" s="28"/>
      <c r="J4" s="16"/>
      <c r="K4" s="28"/>
      <c r="L4" s="56"/>
      <c r="M4" s="69" t="s">
        <v>0</v>
      </c>
      <c r="N4" s="69"/>
      <c r="O4" s="69" t="s">
        <v>1</v>
      </c>
      <c r="P4" s="69"/>
      <c r="Q4" s="69" t="s">
        <v>2</v>
      </c>
      <c r="R4" s="69"/>
      <c r="S4" s="69" t="s">
        <v>3</v>
      </c>
      <c r="T4" s="69"/>
      <c r="U4" s="69" t="s">
        <v>4</v>
      </c>
      <c r="V4" s="69"/>
      <c r="W4" s="15" t="s">
        <v>26</v>
      </c>
      <c r="X4" s="15" t="s">
        <v>27</v>
      </c>
      <c r="Y4" s="24" t="s">
        <v>28</v>
      </c>
      <c r="Z4" s="21"/>
      <c r="AA4" s="24"/>
      <c r="AB4" s="56"/>
      <c r="AC4" s="56"/>
      <c r="AD4" s="56"/>
      <c r="AE4" s="56"/>
      <c r="AF4" s="56"/>
      <c r="AG4" s="56"/>
      <c r="AH4" s="56"/>
    </row>
    <row r="5" spans="1:34" ht="58" x14ac:dyDescent="0.35">
      <c r="A5" s="6" t="s">
        <v>29</v>
      </c>
      <c r="B5" s="6" t="s">
        <v>8</v>
      </c>
      <c r="C5" s="6" t="s">
        <v>16</v>
      </c>
      <c r="D5" s="6" t="s">
        <v>17</v>
      </c>
      <c r="E5" s="38" t="s">
        <v>10</v>
      </c>
      <c r="F5" s="17"/>
      <c r="G5" s="25"/>
      <c r="H5" s="6" t="s">
        <v>6</v>
      </c>
      <c r="I5" s="54" t="s">
        <v>13</v>
      </c>
      <c r="J5" s="19"/>
      <c r="K5" s="29"/>
      <c r="L5" s="6" t="s">
        <v>5</v>
      </c>
      <c r="M5" s="6" t="s">
        <v>39</v>
      </c>
      <c r="N5" s="8" t="s">
        <v>7</v>
      </c>
      <c r="O5" s="6" t="s">
        <v>38</v>
      </c>
      <c r="P5" s="5" t="s">
        <v>7</v>
      </c>
      <c r="Q5" s="6" t="s">
        <v>39</v>
      </c>
      <c r="R5" s="5" t="s">
        <v>7</v>
      </c>
      <c r="S5" s="6" t="s">
        <v>40</v>
      </c>
      <c r="T5" s="5" t="s">
        <v>7</v>
      </c>
      <c r="U5" s="37" t="s">
        <v>39</v>
      </c>
      <c r="V5" s="8" t="s">
        <v>7</v>
      </c>
      <c r="W5" s="37" t="s">
        <v>30</v>
      </c>
      <c r="X5" s="37" t="s">
        <v>11</v>
      </c>
      <c r="Y5" s="38" t="s">
        <v>21</v>
      </c>
      <c r="Z5" s="17"/>
      <c r="AA5" s="25"/>
      <c r="AB5" s="36" t="s">
        <v>31</v>
      </c>
      <c r="AC5" s="36" t="s">
        <v>9</v>
      </c>
      <c r="AD5" s="36" t="s">
        <v>15</v>
      </c>
      <c r="AE5" s="36" t="s">
        <v>32</v>
      </c>
      <c r="AF5" s="36" t="s">
        <v>24</v>
      </c>
      <c r="AG5" s="35" t="s">
        <v>25</v>
      </c>
      <c r="AH5" s="36" t="s">
        <v>14</v>
      </c>
    </row>
    <row r="6" spans="1:34" ht="5.15" customHeight="1" x14ac:dyDescent="0.35">
      <c r="A6" s="39"/>
      <c r="B6" s="39"/>
      <c r="C6" s="39"/>
      <c r="D6" s="39"/>
      <c r="E6" s="40"/>
      <c r="F6" s="41"/>
      <c r="G6" s="42"/>
      <c r="H6" s="39"/>
      <c r="I6" s="43"/>
      <c r="J6" s="44"/>
      <c r="K6" s="43"/>
      <c r="L6" s="43"/>
      <c r="M6" s="45"/>
      <c r="N6" s="46"/>
      <c r="O6" s="39"/>
      <c r="P6" s="45"/>
      <c r="Q6" s="39"/>
      <c r="R6" s="45"/>
      <c r="S6" s="45"/>
      <c r="T6" s="45"/>
      <c r="U6" s="46"/>
      <c r="V6" s="46"/>
      <c r="W6" s="40"/>
      <c r="X6" s="40"/>
      <c r="Y6" s="42"/>
      <c r="Z6" s="41"/>
      <c r="AA6" s="42"/>
      <c r="AB6" s="47"/>
      <c r="AC6" s="48"/>
      <c r="AD6" s="47"/>
      <c r="AE6" s="47"/>
      <c r="AF6" s="49"/>
      <c r="AG6" s="50"/>
      <c r="AH6" s="47"/>
    </row>
    <row r="7" spans="1:34" x14ac:dyDescent="0.35">
      <c r="A7" s="3"/>
      <c r="B7" s="3"/>
      <c r="C7" s="3"/>
      <c r="D7" s="3"/>
      <c r="E7" s="25"/>
      <c r="F7" s="17"/>
      <c r="G7" s="25"/>
      <c r="H7" s="3"/>
      <c r="I7" s="29"/>
      <c r="J7" s="19"/>
      <c r="K7" s="29"/>
      <c r="L7" s="3"/>
      <c r="M7" s="5"/>
      <c r="N7" s="8"/>
      <c r="O7" s="6"/>
      <c r="P7" s="5"/>
      <c r="Q7" s="6"/>
      <c r="R7" s="5"/>
      <c r="S7" s="5"/>
      <c r="T7" s="5"/>
      <c r="U7" s="8"/>
      <c r="V7" s="8"/>
      <c r="W7" s="11"/>
      <c r="X7" s="11"/>
      <c r="Y7" s="25"/>
      <c r="Z7" s="17"/>
      <c r="AA7" s="25"/>
      <c r="AB7" s="13"/>
      <c r="AC7" s="13"/>
      <c r="AD7" s="13"/>
      <c r="AE7" s="13"/>
      <c r="AF7" s="13"/>
      <c r="AG7" s="13"/>
      <c r="AH7" s="13"/>
    </row>
    <row r="8" spans="1:34" x14ac:dyDescent="0.35">
      <c r="A8" s="1">
        <v>45638</v>
      </c>
      <c r="B8" t="s">
        <v>42</v>
      </c>
      <c r="C8" t="s">
        <v>43</v>
      </c>
      <c r="D8" t="s">
        <v>44</v>
      </c>
      <c r="E8" s="31" t="s">
        <v>79</v>
      </c>
      <c r="F8" s="18"/>
      <c r="G8" s="31"/>
      <c r="H8" s="53" t="s">
        <v>80</v>
      </c>
      <c r="I8" s="1">
        <v>5</v>
      </c>
      <c r="J8" s="20"/>
      <c r="K8" s="30"/>
      <c r="L8" s="1">
        <f>COUNTIF(M8:V8, "Y")</f>
        <v>4</v>
      </c>
      <c r="M8" s="1" t="s">
        <v>79</v>
      </c>
      <c r="N8" s="7" t="s">
        <v>94</v>
      </c>
      <c r="O8" s="1" t="s">
        <v>79</v>
      </c>
      <c r="P8" s="7" t="s">
        <v>94</v>
      </c>
      <c r="Q8" s="1" t="s">
        <v>79</v>
      </c>
      <c r="R8" s="7" t="s">
        <v>95</v>
      </c>
      <c r="S8" s="1" t="s">
        <v>79</v>
      </c>
      <c r="T8" s="7" t="s">
        <v>94</v>
      </c>
      <c r="U8" s="1" t="s">
        <v>79</v>
      </c>
      <c r="V8" s="7" t="s">
        <v>94</v>
      </c>
      <c r="W8" s="2">
        <v>122458382</v>
      </c>
      <c r="X8" s="2">
        <v>82412825</v>
      </c>
      <c r="Y8" s="2"/>
      <c r="Z8" s="22"/>
      <c r="AA8" s="26"/>
      <c r="AB8" s="12">
        <f>IF(ISBLANK(Y8),MIN(X8,W8),Y8)</f>
        <v>82412825</v>
      </c>
      <c r="AC8" s="12">
        <f t="shared" ref="AC8:AC26" si="0">AB8/4</f>
        <v>20603206.25</v>
      </c>
      <c r="AD8" s="12">
        <f>IF(AC8&gt;3000000,3000000,AC8)</f>
        <v>3000000</v>
      </c>
      <c r="AE8" s="2">
        <v>0</v>
      </c>
      <c r="AF8" s="2">
        <v>12500000</v>
      </c>
      <c r="AG8" s="33">
        <f>IF(AF8&gt;0,MIN(AD8-AE8,AF8),0)</f>
        <v>3000000</v>
      </c>
      <c r="AH8" s="12">
        <f>AD8-AE8-AG8</f>
        <v>0</v>
      </c>
    </row>
    <row r="9" spans="1:34" x14ac:dyDescent="0.35">
      <c r="A9" s="1">
        <v>47483</v>
      </c>
      <c r="B9" t="s">
        <v>45</v>
      </c>
      <c r="C9" t="s">
        <v>46</v>
      </c>
      <c r="D9" t="s">
        <v>44</v>
      </c>
      <c r="E9" s="31" t="s">
        <v>79</v>
      </c>
      <c r="F9" s="18"/>
      <c r="G9" s="31"/>
      <c r="H9" s="53" t="s">
        <v>81</v>
      </c>
      <c r="I9" s="1">
        <v>13</v>
      </c>
      <c r="J9" s="20"/>
      <c r="K9" s="30"/>
      <c r="L9" s="1">
        <f t="shared" ref="L9:L26" si="1">COUNTIF(M9:V9, "Y")</f>
        <v>4</v>
      </c>
      <c r="M9" s="1" t="s">
        <v>79</v>
      </c>
      <c r="N9" s="7" t="s">
        <v>94</v>
      </c>
      <c r="O9" s="1"/>
      <c r="P9" s="7"/>
      <c r="Q9" s="1" t="s">
        <v>79</v>
      </c>
      <c r="R9" s="7" t="s">
        <v>94</v>
      </c>
      <c r="S9" s="1" t="s">
        <v>79</v>
      </c>
      <c r="T9" s="7" t="s">
        <v>94</v>
      </c>
      <c r="U9" s="1" t="s">
        <v>79</v>
      </c>
      <c r="V9" s="7" t="s">
        <v>94</v>
      </c>
      <c r="W9" s="2">
        <v>14695737</v>
      </c>
      <c r="X9" s="2">
        <v>14695737</v>
      </c>
      <c r="Y9" s="2"/>
      <c r="Z9" s="22"/>
      <c r="AA9" s="26"/>
      <c r="AB9" s="12">
        <f t="shared" ref="AB9:AB26" si="2">IF(ISBLANK(Y9),MIN(X9,W9),Y9)</f>
        <v>14695737</v>
      </c>
      <c r="AC9" s="12">
        <f t="shared" si="0"/>
        <v>3673934.25</v>
      </c>
      <c r="AD9" s="12">
        <f t="shared" ref="AD9:AD26" si="3">IF(AC9&gt;3000000,3000000,AC9)</f>
        <v>3000000</v>
      </c>
      <c r="AE9" s="2">
        <v>0</v>
      </c>
      <c r="AF9" s="12">
        <f>AF8-AG8</f>
        <v>9500000</v>
      </c>
      <c r="AG9" s="33">
        <f t="shared" ref="AG9:AG26" si="4">IF(AF9&gt;0,MIN(AD9-AE9,AF9),0)</f>
        <v>3000000</v>
      </c>
      <c r="AH9" s="12">
        <f t="shared" ref="AH9:AH26" si="5">AD9-AE9-AG9</f>
        <v>0</v>
      </c>
    </row>
    <row r="10" spans="1:34" x14ac:dyDescent="0.35">
      <c r="E10" s="31"/>
      <c r="F10" s="18"/>
      <c r="G10" s="31"/>
      <c r="H10" s="53"/>
      <c r="J10" s="20"/>
      <c r="K10" s="30"/>
      <c r="L10" s="1"/>
      <c r="M10" s="1"/>
      <c r="N10" s="55"/>
      <c r="O10" s="55"/>
      <c r="P10" s="55"/>
      <c r="Q10" s="55"/>
      <c r="R10" s="55"/>
      <c r="S10" s="55"/>
      <c r="T10" s="55"/>
      <c r="U10" s="55"/>
      <c r="V10" s="55"/>
      <c r="W10" s="12"/>
      <c r="X10" s="12"/>
      <c r="Y10" s="12"/>
      <c r="Z10" s="22"/>
      <c r="AA10" s="26"/>
      <c r="AB10" s="12"/>
      <c r="AC10" s="12"/>
      <c r="AD10" s="12"/>
      <c r="AE10" s="12"/>
      <c r="AF10" s="12"/>
      <c r="AG10" s="12"/>
      <c r="AH10" s="12"/>
    </row>
    <row r="11" spans="1:34" x14ac:dyDescent="0.35">
      <c r="A11" s="1">
        <v>47898</v>
      </c>
      <c r="B11" t="s">
        <v>47</v>
      </c>
      <c r="C11" t="s">
        <v>48</v>
      </c>
      <c r="D11" t="s">
        <v>49</v>
      </c>
      <c r="E11" s="31" t="s">
        <v>79</v>
      </c>
      <c r="F11" s="18"/>
      <c r="G11" s="31"/>
      <c r="H11" s="53" t="s">
        <v>82</v>
      </c>
      <c r="I11" s="1">
        <v>2</v>
      </c>
      <c r="J11" s="20"/>
      <c r="K11" s="30"/>
      <c r="L11" s="1">
        <f t="shared" si="1"/>
        <v>3</v>
      </c>
      <c r="M11" s="1" t="s">
        <v>79</v>
      </c>
      <c r="N11" s="7" t="s">
        <v>95</v>
      </c>
      <c r="O11" s="1"/>
      <c r="P11" s="7"/>
      <c r="Q11" s="1" t="s">
        <v>79</v>
      </c>
      <c r="R11" s="7" t="s">
        <v>94</v>
      </c>
      <c r="S11" s="1" t="s">
        <v>79</v>
      </c>
      <c r="T11" s="7" t="s">
        <v>94</v>
      </c>
      <c r="U11" s="1" t="s">
        <v>79</v>
      </c>
      <c r="V11" s="7" t="s">
        <v>94</v>
      </c>
      <c r="W11" s="2">
        <v>12523130</v>
      </c>
      <c r="X11" s="2">
        <v>12523130</v>
      </c>
      <c r="Y11" s="2"/>
      <c r="Z11" s="22"/>
      <c r="AA11" s="26"/>
      <c r="AB11" s="12">
        <f t="shared" si="2"/>
        <v>12523130</v>
      </c>
      <c r="AC11" s="12">
        <f t="shared" si="0"/>
        <v>3130782.5</v>
      </c>
      <c r="AD11" s="12">
        <f t="shared" si="3"/>
        <v>3000000</v>
      </c>
      <c r="AE11" s="2">
        <v>0</v>
      </c>
      <c r="AF11" s="12">
        <f>AF9-AG9</f>
        <v>6500000</v>
      </c>
      <c r="AG11" s="33">
        <f t="shared" si="4"/>
        <v>3000000</v>
      </c>
      <c r="AH11" s="12">
        <f t="shared" si="5"/>
        <v>0</v>
      </c>
    </row>
    <row r="12" spans="1:34" x14ac:dyDescent="0.35">
      <c r="A12" s="1">
        <v>48544</v>
      </c>
      <c r="B12" t="s">
        <v>50</v>
      </c>
      <c r="C12" t="s">
        <v>51</v>
      </c>
      <c r="D12" t="s">
        <v>52</v>
      </c>
      <c r="E12" s="31" t="s">
        <v>79</v>
      </c>
      <c r="F12" s="18"/>
      <c r="G12" s="31"/>
      <c r="H12" s="53" t="s">
        <v>83</v>
      </c>
      <c r="I12" s="1">
        <v>6</v>
      </c>
      <c r="J12" s="20"/>
      <c r="K12" s="30"/>
      <c r="L12" s="1">
        <f t="shared" si="1"/>
        <v>3</v>
      </c>
      <c r="M12" s="1" t="s">
        <v>79</v>
      </c>
      <c r="N12" s="7" t="s">
        <v>94</v>
      </c>
      <c r="O12" s="1"/>
      <c r="P12" s="7"/>
      <c r="Q12" s="1" t="s">
        <v>79</v>
      </c>
      <c r="R12" s="7" t="s">
        <v>95</v>
      </c>
      <c r="S12" s="1" t="s">
        <v>79</v>
      </c>
      <c r="T12" s="7" t="s">
        <v>94</v>
      </c>
      <c r="U12" s="1" t="s">
        <v>79</v>
      </c>
      <c r="V12" s="7" t="s">
        <v>94</v>
      </c>
      <c r="W12" s="2">
        <v>5664270</v>
      </c>
      <c r="X12" s="2">
        <v>5664270</v>
      </c>
      <c r="Y12" s="2"/>
      <c r="Z12" s="22"/>
      <c r="AA12" s="26"/>
      <c r="AB12" s="12">
        <f t="shared" si="2"/>
        <v>5664270</v>
      </c>
      <c r="AC12" s="12">
        <f t="shared" si="0"/>
        <v>1416067.5</v>
      </c>
      <c r="AD12" s="12">
        <f t="shared" si="3"/>
        <v>1416067.5</v>
      </c>
      <c r="AE12" s="2">
        <v>0</v>
      </c>
      <c r="AF12" s="12">
        <f t="shared" ref="AF12:AF15" si="6">AF11-AG11</f>
        <v>3500000</v>
      </c>
      <c r="AG12" s="33">
        <f t="shared" si="4"/>
        <v>1416067.5</v>
      </c>
      <c r="AH12" s="12">
        <f t="shared" si="5"/>
        <v>0</v>
      </c>
    </row>
    <row r="13" spans="1:34" x14ac:dyDescent="0.35">
      <c r="A13" s="1">
        <v>40106</v>
      </c>
      <c r="B13" t="s">
        <v>53</v>
      </c>
      <c r="C13" t="s">
        <v>54</v>
      </c>
      <c r="D13" t="s">
        <v>44</v>
      </c>
      <c r="E13" s="31" t="s">
        <v>79</v>
      </c>
      <c r="F13" s="18"/>
      <c r="G13" s="31"/>
      <c r="H13" s="53" t="s">
        <v>83</v>
      </c>
      <c r="I13" s="1">
        <v>7</v>
      </c>
      <c r="J13" s="20"/>
      <c r="K13" s="30"/>
      <c r="L13" s="1">
        <f t="shared" si="1"/>
        <v>3</v>
      </c>
      <c r="M13" s="1" t="s">
        <v>79</v>
      </c>
      <c r="N13" s="7" t="s">
        <v>94</v>
      </c>
      <c r="O13" s="1"/>
      <c r="P13" s="7"/>
      <c r="Q13" s="1" t="s">
        <v>79</v>
      </c>
      <c r="R13" s="7" t="s">
        <v>95</v>
      </c>
      <c r="S13" s="1" t="s">
        <v>79</v>
      </c>
      <c r="T13" s="7" t="s">
        <v>94</v>
      </c>
      <c r="U13" s="1" t="s">
        <v>79</v>
      </c>
      <c r="V13" s="7" t="s">
        <v>94</v>
      </c>
      <c r="W13" s="2">
        <v>59237317</v>
      </c>
      <c r="X13" s="2">
        <v>59237317</v>
      </c>
      <c r="Z13" s="22"/>
      <c r="AA13" s="26"/>
      <c r="AB13" s="12">
        <f t="shared" si="2"/>
        <v>59237317</v>
      </c>
      <c r="AC13" s="12">
        <f t="shared" si="0"/>
        <v>14809329.25</v>
      </c>
      <c r="AD13" s="12">
        <f t="shared" si="3"/>
        <v>3000000</v>
      </c>
      <c r="AE13" s="2">
        <v>500000</v>
      </c>
      <c r="AF13" s="12">
        <f>AF12-AG12</f>
        <v>2083932.5</v>
      </c>
      <c r="AG13" s="33">
        <f t="shared" si="4"/>
        <v>2083932.5</v>
      </c>
      <c r="AH13" s="12">
        <f t="shared" si="5"/>
        <v>416067.5</v>
      </c>
    </row>
    <row r="14" spans="1:34" x14ac:dyDescent="0.35">
      <c r="A14" s="1">
        <v>30681</v>
      </c>
      <c r="B14" t="s">
        <v>55</v>
      </c>
      <c r="C14" t="s">
        <v>56</v>
      </c>
      <c r="D14" t="s">
        <v>57</v>
      </c>
      <c r="E14" s="31" t="s">
        <v>79</v>
      </c>
      <c r="F14" s="18"/>
      <c r="G14" s="31"/>
      <c r="H14" s="53" t="s">
        <v>84</v>
      </c>
      <c r="I14" s="1">
        <v>9</v>
      </c>
      <c r="J14" s="20"/>
      <c r="K14" s="30"/>
      <c r="L14" s="1">
        <f t="shared" si="1"/>
        <v>3</v>
      </c>
      <c r="M14" s="1" t="s">
        <v>79</v>
      </c>
      <c r="N14" s="7" t="s">
        <v>95</v>
      </c>
      <c r="O14" s="1"/>
      <c r="P14" s="7"/>
      <c r="Q14" s="1" t="s">
        <v>79</v>
      </c>
      <c r="R14" s="7" t="s">
        <v>94</v>
      </c>
      <c r="S14" s="1" t="s">
        <v>79</v>
      </c>
      <c r="T14" s="7" t="s">
        <v>94</v>
      </c>
      <c r="U14" s="1" t="s">
        <v>79</v>
      </c>
      <c r="V14" s="7" t="s">
        <v>94</v>
      </c>
      <c r="W14" s="2">
        <v>5320200</v>
      </c>
      <c r="X14" s="2">
        <v>5320200</v>
      </c>
      <c r="Y14" s="2"/>
      <c r="Z14" s="22"/>
      <c r="AA14" s="26"/>
      <c r="AB14" s="12">
        <f t="shared" si="2"/>
        <v>5320200</v>
      </c>
      <c r="AC14" s="12">
        <f t="shared" si="0"/>
        <v>1330050</v>
      </c>
      <c r="AD14" s="12">
        <f t="shared" si="3"/>
        <v>1330050</v>
      </c>
      <c r="AE14" s="2">
        <v>0</v>
      </c>
      <c r="AF14" s="12">
        <f t="shared" si="6"/>
        <v>0</v>
      </c>
      <c r="AG14" s="33">
        <f t="shared" si="4"/>
        <v>0</v>
      </c>
      <c r="AH14" s="12">
        <f t="shared" si="5"/>
        <v>1330050</v>
      </c>
    </row>
    <row r="15" spans="1:34" x14ac:dyDescent="0.35">
      <c r="A15" s="1">
        <v>47705</v>
      </c>
      <c r="B15" t="s">
        <v>58</v>
      </c>
      <c r="C15" t="s">
        <v>59</v>
      </c>
      <c r="D15" t="s">
        <v>44</v>
      </c>
      <c r="E15" s="31" t="s">
        <v>79</v>
      </c>
      <c r="F15" s="18"/>
      <c r="G15" s="31"/>
      <c r="H15" s="53" t="s">
        <v>84</v>
      </c>
      <c r="I15" s="1">
        <v>11</v>
      </c>
      <c r="J15" s="20"/>
      <c r="K15" s="30"/>
      <c r="L15" s="1">
        <f t="shared" si="1"/>
        <v>3</v>
      </c>
      <c r="M15" s="1" t="s">
        <v>79</v>
      </c>
      <c r="N15" s="7" t="s">
        <v>94</v>
      </c>
      <c r="O15" s="1"/>
      <c r="P15" s="7"/>
      <c r="Q15" s="1" t="s">
        <v>79</v>
      </c>
      <c r="R15" s="7" t="s">
        <v>95</v>
      </c>
      <c r="S15" s="1" t="s">
        <v>79</v>
      </c>
      <c r="T15" s="7" t="s">
        <v>94</v>
      </c>
      <c r="U15" s="1" t="s">
        <v>79</v>
      </c>
      <c r="V15" s="7" t="s">
        <v>94</v>
      </c>
      <c r="W15" s="2">
        <v>23000000</v>
      </c>
      <c r="X15" s="2">
        <v>23000000</v>
      </c>
      <c r="Z15" s="22"/>
      <c r="AA15" s="26"/>
      <c r="AB15" s="12">
        <f t="shared" si="2"/>
        <v>23000000</v>
      </c>
      <c r="AC15" s="12">
        <f t="shared" si="0"/>
        <v>5750000</v>
      </c>
      <c r="AD15" s="12">
        <f t="shared" si="3"/>
        <v>3000000</v>
      </c>
      <c r="AE15" s="2">
        <v>0</v>
      </c>
      <c r="AF15" s="12">
        <f t="shared" si="6"/>
        <v>0</v>
      </c>
      <c r="AG15" s="33">
        <f t="shared" si="4"/>
        <v>0</v>
      </c>
      <c r="AH15" s="12">
        <f t="shared" si="5"/>
        <v>3000000</v>
      </c>
    </row>
    <row r="16" spans="1:34" x14ac:dyDescent="0.35">
      <c r="A16" s="1">
        <v>36241</v>
      </c>
      <c r="B16" t="s">
        <v>60</v>
      </c>
      <c r="C16" t="s">
        <v>61</v>
      </c>
      <c r="D16" t="s">
        <v>44</v>
      </c>
      <c r="E16" s="31" t="s">
        <v>79</v>
      </c>
      <c r="F16" s="18"/>
      <c r="G16" s="31"/>
      <c r="H16" s="53" t="s">
        <v>85</v>
      </c>
      <c r="I16" s="1">
        <v>76</v>
      </c>
      <c r="J16" s="20"/>
      <c r="K16" s="30"/>
      <c r="L16" s="1">
        <f t="shared" si="1"/>
        <v>3</v>
      </c>
      <c r="M16" s="1" t="s">
        <v>79</v>
      </c>
      <c r="N16" s="7" t="s">
        <v>94</v>
      </c>
      <c r="O16" s="1" t="s">
        <v>79</v>
      </c>
      <c r="P16" s="7" t="s">
        <v>94</v>
      </c>
      <c r="Q16" s="1" t="s">
        <v>79</v>
      </c>
      <c r="R16" s="7" t="s">
        <v>95</v>
      </c>
      <c r="S16" s="1" t="s">
        <v>79</v>
      </c>
      <c r="T16" s="7" t="s">
        <v>95</v>
      </c>
      <c r="U16" s="1" t="s">
        <v>79</v>
      </c>
      <c r="V16" s="7" t="s">
        <v>94</v>
      </c>
      <c r="W16" s="2">
        <v>7000000</v>
      </c>
      <c r="X16" s="2">
        <v>7000000</v>
      </c>
      <c r="Y16" s="2"/>
      <c r="Z16" s="23"/>
      <c r="AA16" s="27"/>
      <c r="AB16" s="12">
        <f t="shared" si="2"/>
        <v>7000000</v>
      </c>
      <c r="AC16" s="12">
        <f t="shared" si="0"/>
        <v>1750000</v>
      </c>
      <c r="AD16" s="12">
        <f t="shared" si="3"/>
        <v>1750000</v>
      </c>
      <c r="AE16" s="2">
        <v>0</v>
      </c>
      <c r="AF16" s="12">
        <f>AF15-AG15</f>
        <v>0</v>
      </c>
      <c r="AG16" s="33">
        <f t="shared" si="4"/>
        <v>0</v>
      </c>
      <c r="AH16" s="12">
        <f t="shared" si="5"/>
        <v>1750000</v>
      </c>
    </row>
    <row r="17" spans="1:34" x14ac:dyDescent="0.35">
      <c r="A17" s="1">
        <v>48855</v>
      </c>
      <c r="B17" t="s">
        <v>62</v>
      </c>
      <c r="C17" t="s">
        <v>63</v>
      </c>
      <c r="D17" t="s">
        <v>44</v>
      </c>
      <c r="E17" s="31" t="s">
        <v>79</v>
      </c>
      <c r="F17" s="18"/>
      <c r="G17" s="31"/>
      <c r="H17" s="53" t="s">
        <v>86</v>
      </c>
      <c r="I17" s="1">
        <v>95</v>
      </c>
      <c r="J17" s="20"/>
      <c r="K17" s="30"/>
      <c r="L17" s="1">
        <f t="shared" si="1"/>
        <v>3</v>
      </c>
      <c r="M17" s="1" t="s">
        <v>79</v>
      </c>
      <c r="N17" s="7" t="s">
        <v>94</v>
      </c>
      <c r="O17" s="1"/>
      <c r="P17" s="7"/>
      <c r="Q17" s="1" t="s">
        <v>79</v>
      </c>
      <c r="R17" s="7" t="s">
        <v>95</v>
      </c>
      <c r="S17" s="1" t="s">
        <v>79</v>
      </c>
      <c r="T17" s="7" t="s">
        <v>94</v>
      </c>
      <c r="U17" s="1" t="s">
        <v>79</v>
      </c>
      <c r="V17" s="7" t="s">
        <v>94</v>
      </c>
      <c r="W17" s="2">
        <v>28000000</v>
      </c>
      <c r="X17" s="2">
        <v>28000000</v>
      </c>
      <c r="Y17" s="2"/>
      <c r="Z17" s="23"/>
      <c r="AA17" s="27"/>
      <c r="AB17" s="12">
        <f t="shared" si="2"/>
        <v>28000000</v>
      </c>
      <c r="AC17" s="12">
        <f t="shared" si="0"/>
        <v>7000000</v>
      </c>
      <c r="AD17" s="12">
        <f t="shared" si="3"/>
        <v>3000000</v>
      </c>
      <c r="AE17" s="2">
        <v>0</v>
      </c>
      <c r="AF17" s="12">
        <f>AF16-AG16</f>
        <v>0</v>
      </c>
      <c r="AG17" s="33">
        <f t="shared" si="4"/>
        <v>0</v>
      </c>
      <c r="AH17" s="12">
        <f t="shared" si="5"/>
        <v>3000000</v>
      </c>
    </row>
    <row r="18" spans="1:34" x14ac:dyDescent="0.35">
      <c r="A18" s="1">
        <v>28279</v>
      </c>
      <c r="B18" t="s">
        <v>64</v>
      </c>
      <c r="C18" t="s">
        <v>65</v>
      </c>
      <c r="D18" t="s">
        <v>57</v>
      </c>
      <c r="E18" s="31" t="s">
        <v>79</v>
      </c>
      <c r="F18" s="18"/>
      <c r="G18" s="31"/>
      <c r="H18" s="53" t="s">
        <v>87</v>
      </c>
      <c r="I18" s="1">
        <v>492</v>
      </c>
      <c r="J18" s="20"/>
      <c r="K18" s="30"/>
      <c r="L18" s="1">
        <f t="shared" si="1"/>
        <v>3</v>
      </c>
      <c r="M18" s="1" t="s">
        <v>79</v>
      </c>
      <c r="N18" s="7" t="s">
        <v>95</v>
      </c>
      <c r="O18" s="1"/>
      <c r="P18" s="7"/>
      <c r="Q18" s="1" t="s">
        <v>79</v>
      </c>
      <c r="R18" s="7" t="s">
        <v>94</v>
      </c>
      <c r="S18" s="1" t="s">
        <v>79</v>
      </c>
      <c r="T18" s="7" t="s">
        <v>94</v>
      </c>
      <c r="U18" s="1" t="s">
        <v>79</v>
      </c>
      <c r="V18" s="7" t="s">
        <v>94</v>
      </c>
      <c r="W18" s="2">
        <v>5978670</v>
      </c>
      <c r="X18" s="2">
        <v>5978670</v>
      </c>
      <c r="Y18" s="2"/>
      <c r="Z18" s="23"/>
      <c r="AA18" s="27"/>
      <c r="AB18" s="12">
        <f t="shared" si="2"/>
        <v>5978670</v>
      </c>
      <c r="AC18" s="12">
        <f t="shared" si="0"/>
        <v>1494667.5</v>
      </c>
      <c r="AD18" s="12">
        <f t="shared" si="3"/>
        <v>1494667.5</v>
      </c>
      <c r="AE18" s="2">
        <v>0</v>
      </c>
      <c r="AF18" s="12">
        <f>AF17-AG17</f>
        <v>0</v>
      </c>
      <c r="AG18" s="33">
        <f t="shared" si="4"/>
        <v>0</v>
      </c>
      <c r="AH18" s="12">
        <f t="shared" si="5"/>
        <v>1494667.5</v>
      </c>
    </row>
    <row r="19" spans="1:34" x14ac:dyDescent="0.35">
      <c r="E19" s="31"/>
      <c r="F19" s="18"/>
      <c r="G19" s="31"/>
      <c r="H19" s="53"/>
      <c r="J19" s="20"/>
      <c r="K19" s="30"/>
      <c r="L19" s="1"/>
      <c r="M19" s="1"/>
      <c r="N19" s="55"/>
      <c r="O19" s="55"/>
      <c r="P19" s="55"/>
      <c r="Q19" s="55"/>
      <c r="R19" s="55"/>
      <c r="S19" s="55"/>
      <c r="T19" s="55"/>
      <c r="U19" s="55"/>
      <c r="V19" s="55"/>
      <c r="W19" s="12"/>
      <c r="X19" s="12"/>
      <c r="Y19" s="12"/>
      <c r="Z19" s="23"/>
      <c r="AA19" s="27"/>
      <c r="AB19" s="12"/>
      <c r="AC19" s="12"/>
      <c r="AD19" s="12"/>
      <c r="AE19" s="12"/>
      <c r="AF19" s="12"/>
      <c r="AG19" s="12"/>
      <c r="AH19" s="12"/>
    </row>
    <row r="20" spans="1:34" x14ac:dyDescent="0.35">
      <c r="A20" s="1">
        <v>46464</v>
      </c>
      <c r="B20" t="s">
        <v>66</v>
      </c>
      <c r="C20" t="s">
        <v>67</v>
      </c>
      <c r="D20" t="s">
        <v>68</v>
      </c>
      <c r="E20" s="31" t="s">
        <v>79</v>
      </c>
      <c r="F20" s="18"/>
      <c r="G20" s="31"/>
      <c r="H20" s="53" t="s">
        <v>88</v>
      </c>
      <c r="I20" s="1">
        <v>1</v>
      </c>
      <c r="J20" s="20"/>
      <c r="K20" s="30"/>
      <c r="L20" s="1">
        <f t="shared" si="1"/>
        <v>2</v>
      </c>
      <c r="M20" s="1" t="s">
        <v>79</v>
      </c>
      <c r="N20" s="7" t="s">
        <v>95</v>
      </c>
      <c r="O20" s="1"/>
      <c r="P20" s="7"/>
      <c r="Q20" s="1" t="s">
        <v>79</v>
      </c>
      <c r="R20" s="7" t="s">
        <v>94</v>
      </c>
      <c r="S20" s="1" t="s">
        <v>79</v>
      </c>
      <c r="T20" s="7" t="s">
        <v>94</v>
      </c>
      <c r="U20" s="1" t="s">
        <v>79</v>
      </c>
      <c r="V20" s="7" t="s">
        <v>95</v>
      </c>
      <c r="W20" s="2">
        <v>43102712</v>
      </c>
      <c r="X20" s="2">
        <v>43102712</v>
      </c>
      <c r="Y20" s="2"/>
      <c r="Z20" s="23"/>
      <c r="AA20" s="27"/>
      <c r="AB20" s="12">
        <f t="shared" si="2"/>
        <v>43102712</v>
      </c>
      <c r="AC20" s="12">
        <f t="shared" si="0"/>
        <v>10775678</v>
      </c>
      <c r="AD20" s="12">
        <f t="shared" si="3"/>
        <v>3000000</v>
      </c>
      <c r="AE20" s="2">
        <v>0</v>
      </c>
      <c r="AF20" s="12">
        <f>AF18-AG18</f>
        <v>0</v>
      </c>
      <c r="AG20" s="33">
        <f t="shared" si="4"/>
        <v>0</v>
      </c>
      <c r="AH20" s="12">
        <f t="shared" si="5"/>
        <v>3000000</v>
      </c>
    </row>
    <row r="21" spans="1:34" x14ac:dyDescent="0.35">
      <c r="A21" s="1">
        <v>37742</v>
      </c>
      <c r="B21" t="s">
        <v>69</v>
      </c>
      <c r="C21" t="s">
        <v>70</v>
      </c>
      <c r="D21" t="s">
        <v>44</v>
      </c>
      <c r="E21" s="31" t="s">
        <v>79</v>
      </c>
      <c r="F21" s="18"/>
      <c r="G21" s="31"/>
      <c r="H21" s="53" t="s">
        <v>89</v>
      </c>
      <c r="I21" s="1">
        <v>308</v>
      </c>
      <c r="J21" s="20"/>
      <c r="K21" s="30"/>
      <c r="L21" s="1">
        <f t="shared" si="1"/>
        <v>2</v>
      </c>
      <c r="M21" s="1" t="s">
        <v>79</v>
      </c>
      <c r="N21" s="7" t="s">
        <v>94</v>
      </c>
      <c r="O21" s="1"/>
      <c r="P21" s="7"/>
      <c r="Q21" s="1" t="s">
        <v>79</v>
      </c>
      <c r="R21" s="7" t="s">
        <v>95</v>
      </c>
      <c r="S21" s="1"/>
      <c r="T21" s="7"/>
      <c r="U21" s="1" t="s">
        <v>79</v>
      </c>
      <c r="V21" s="7" t="s">
        <v>94</v>
      </c>
      <c r="W21" s="2">
        <v>31000000</v>
      </c>
      <c r="X21" s="2">
        <v>34500000</v>
      </c>
      <c r="Y21" s="2"/>
      <c r="Z21" s="23"/>
      <c r="AA21" s="27"/>
      <c r="AB21" s="12">
        <f t="shared" si="2"/>
        <v>31000000</v>
      </c>
      <c r="AC21" s="12">
        <f t="shared" si="0"/>
        <v>7750000</v>
      </c>
      <c r="AD21" s="12">
        <f t="shared" si="3"/>
        <v>3000000</v>
      </c>
      <c r="AE21" s="2">
        <v>0</v>
      </c>
      <c r="AF21" s="12">
        <f>AF20-AG20</f>
        <v>0</v>
      </c>
      <c r="AG21" s="33">
        <f t="shared" si="4"/>
        <v>0</v>
      </c>
      <c r="AH21" s="12">
        <f t="shared" si="5"/>
        <v>3000000</v>
      </c>
    </row>
    <row r="22" spans="1:34" x14ac:dyDescent="0.35">
      <c r="A22" s="1">
        <v>48158</v>
      </c>
      <c r="B22" t="s">
        <v>71</v>
      </c>
      <c r="C22" t="s">
        <v>72</v>
      </c>
      <c r="D22" t="s">
        <v>44</v>
      </c>
      <c r="E22" s="31" t="s">
        <v>79</v>
      </c>
      <c r="F22" s="18"/>
      <c r="G22" s="31"/>
      <c r="H22" s="53" t="s">
        <v>90</v>
      </c>
      <c r="I22" s="1">
        <v>785</v>
      </c>
      <c r="J22" s="20"/>
      <c r="K22" s="30"/>
      <c r="L22" s="1">
        <f t="shared" si="1"/>
        <v>2</v>
      </c>
      <c r="M22" s="1" t="s">
        <v>79</v>
      </c>
      <c r="N22" s="7" t="s">
        <v>94</v>
      </c>
      <c r="O22" s="1"/>
      <c r="P22" s="7"/>
      <c r="Q22" s="1" t="s">
        <v>79</v>
      </c>
      <c r="R22" s="7" t="s">
        <v>95</v>
      </c>
      <c r="S22" s="1"/>
      <c r="T22" s="7"/>
      <c r="U22" s="1" t="s">
        <v>79</v>
      </c>
      <c r="V22" s="7" t="s">
        <v>94</v>
      </c>
      <c r="W22" s="2">
        <v>13500000</v>
      </c>
      <c r="X22" s="2">
        <v>13500000</v>
      </c>
      <c r="Y22" s="2"/>
      <c r="Z22" s="23"/>
      <c r="AA22" s="27"/>
      <c r="AB22" s="12">
        <f t="shared" si="2"/>
        <v>13500000</v>
      </c>
      <c r="AC22" s="12">
        <f t="shared" si="0"/>
        <v>3375000</v>
      </c>
      <c r="AD22" s="12">
        <f t="shared" si="3"/>
        <v>3000000</v>
      </c>
      <c r="AE22" s="2">
        <v>0</v>
      </c>
      <c r="AF22" s="12">
        <f t="shared" ref="AF22" si="7">AF21-AG21</f>
        <v>0</v>
      </c>
      <c r="AG22" s="33">
        <f t="shared" si="4"/>
        <v>0</v>
      </c>
      <c r="AH22" s="12">
        <f t="shared" si="5"/>
        <v>3000000</v>
      </c>
    </row>
    <row r="23" spans="1:34" x14ac:dyDescent="0.35">
      <c r="A23" s="1">
        <v>49281</v>
      </c>
      <c r="C23" t="s">
        <v>73</v>
      </c>
      <c r="D23" t="s">
        <v>74</v>
      </c>
      <c r="E23" s="31" t="s">
        <v>79</v>
      </c>
      <c r="F23" s="18"/>
      <c r="G23" s="31"/>
      <c r="H23" s="53" t="s">
        <v>91</v>
      </c>
      <c r="I23" s="1">
        <v>970</v>
      </c>
      <c r="J23" s="20"/>
      <c r="K23" s="30"/>
      <c r="L23" s="1">
        <f t="shared" si="1"/>
        <v>2</v>
      </c>
      <c r="M23" s="1" t="s">
        <v>79</v>
      </c>
      <c r="N23" s="7" t="s">
        <v>94</v>
      </c>
      <c r="O23" s="1"/>
      <c r="P23" s="7"/>
      <c r="Q23" s="1" t="s">
        <v>79</v>
      </c>
      <c r="R23" s="7" t="s">
        <v>94</v>
      </c>
      <c r="S23" s="1" t="s">
        <v>79</v>
      </c>
      <c r="T23" s="7" t="s">
        <v>95</v>
      </c>
      <c r="U23" s="1" t="s">
        <v>79</v>
      </c>
      <c r="V23" s="7" t="s">
        <v>95</v>
      </c>
      <c r="W23" s="2">
        <v>2300000</v>
      </c>
      <c r="X23" s="2">
        <v>2300000</v>
      </c>
      <c r="Y23" s="2"/>
      <c r="Z23" s="23"/>
      <c r="AA23" s="27"/>
      <c r="AB23" s="12">
        <f t="shared" si="2"/>
        <v>2300000</v>
      </c>
      <c r="AC23" s="12">
        <f t="shared" si="0"/>
        <v>575000</v>
      </c>
      <c r="AD23" s="12">
        <f t="shared" si="3"/>
        <v>575000</v>
      </c>
      <c r="AE23" s="2">
        <v>0</v>
      </c>
      <c r="AF23" s="12">
        <f>AF22-AG22</f>
        <v>0</v>
      </c>
      <c r="AG23" s="33">
        <f t="shared" si="4"/>
        <v>0</v>
      </c>
      <c r="AH23" s="12">
        <f t="shared" si="5"/>
        <v>575000</v>
      </c>
    </row>
    <row r="24" spans="1:34" x14ac:dyDescent="0.35">
      <c r="A24" s="1">
        <v>49497</v>
      </c>
      <c r="C24" t="s">
        <v>75</v>
      </c>
      <c r="D24" t="s">
        <v>44</v>
      </c>
      <c r="E24" s="31" t="s">
        <v>79</v>
      </c>
      <c r="F24" s="18"/>
      <c r="G24" s="31"/>
      <c r="H24" s="53" t="s">
        <v>92</v>
      </c>
      <c r="I24" s="59">
        <v>2379</v>
      </c>
      <c r="J24" s="20"/>
      <c r="K24" s="30"/>
      <c r="L24" s="1">
        <f t="shared" si="1"/>
        <v>2</v>
      </c>
      <c r="M24" s="1" t="s">
        <v>79</v>
      </c>
      <c r="N24" s="7" t="s">
        <v>94</v>
      </c>
      <c r="P24" s="7"/>
      <c r="Q24" s="1" t="s">
        <v>79</v>
      </c>
      <c r="R24" s="7" t="s">
        <v>95</v>
      </c>
      <c r="S24" s="1"/>
      <c r="T24" s="7"/>
      <c r="U24" s="1" t="s">
        <v>79</v>
      </c>
      <c r="V24" s="7" t="s">
        <v>94</v>
      </c>
      <c r="W24" s="2">
        <v>426538</v>
      </c>
      <c r="X24" s="2"/>
      <c r="Y24" s="2">
        <v>426538</v>
      </c>
      <c r="Z24" s="23"/>
      <c r="AA24" s="27"/>
      <c r="AB24" s="12">
        <f t="shared" si="2"/>
        <v>426538</v>
      </c>
      <c r="AC24" s="12">
        <f t="shared" si="0"/>
        <v>106634.5</v>
      </c>
      <c r="AD24" s="12">
        <f t="shared" si="3"/>
        <v>106634.5</v>
      </c>
      <c r="AE24" s="2">
        <v>0</v>
      </c>
      <c r="AF24" s="12">
        <f t="shared" ref="AF24" si="8">AF23-AG23</f>
        <v>0</v>
      </c>
      <c r="AG24" s="33">
        <f t="shared" si="4"/>
        <v>0</v>
      </c>
      <c r="AH24" s="12">
        <f t="shared" si="5"/>
        <v>106634.5</v>
      </c>
    </row>
    <row r="25" spans="1:34" x14ac:dyDescent="0.35">
      <c r="E25" s="31"/>
      <c r="F25" s="18"/>
      <c r="G25" s="31"/>
      <c r="H25" s="53"/>
      <c r="I25" s="59"/>
      <c r="J25" s="20"/>
      <c r="K25" s="30"/>
      <c r="L25" s="1"/>
      <c r="M25" s="1"/>
      <c r="N25" s="55"/>
      <c r="O25" s="4"/>
      <c r="P25" s="55"/>
      <c r="Q25" s="55"/>
      <c r="R25" s="55"/>
      <c r="S25" s="55"/>
      <c r="T25" s="55"/>
      <c r="U25" s="55"/>
      <c r="V25" s="55"/>
      <c r="W25" s="12"/>
      <c r="X25" s="12"/>
      <c r="Y25" s="12"/>
      <c r="Z25" s="23"/>
      <c r="AA25" s="27"/>
      <c r="AB25" s="12"/>
      <c r="AC25" s="12"/>
      <c r="AD25" s="12"/>
      <c r="AE25" s="12"/>
      <c r="AF25" s="12"/>
      <c r="AG25" s="12"/>
      <c r="AH25" s="12"/>
    </row>
    <row r="26" spans="1:34" x14ac:dyDescent="0.35">
      <c r="A26" s="1">
        <v>48660</v>
      </c>
      <c r="B26" t="s">
        <v>76</v>
      </c>
      <c r="C26" t="s">
        <v>77</v>
      </c>
      <c r="D26" t="s">
        <v>68</v>
      </c>
      <c r="E26" s="31" t="s">
        <v>79</v>
      </c>
      <c r="F26" s="18"/>
      <c r="G26" s="31"/>
      <c r="H26" s="53" t="s">
        <v>93</v>
      </c>
      <c r="I26" s="59">
        <v>4574</v>
      </c>
      <c r="J26" s="20"/>
      <c r="K26" s="30"/>
      <c r="L26" s="1">
        <f t="shared" si="1"/>
        <v>1</v>
      </c>
      <c r="M26" s="1" t="s">
        <v>79</v>
      </c>
      <c r="N26" s="7" t="s">
        <v>95</v>
      </c>
      <c r="O26" s="1"/>
      <c r="P26" s="7"/>
      <c r="Q26" s="1" t="s">
        <v>79</v>
      </c>
      <c r="R26" s="7" t="s">
        <v>94</v>
      </c>
      <c r="S26" s="1"/>
      <c r="T26" s="7"/>
      <c r="U26" s="1" t="s">
        <v>79</v>
      </c>
      <c r="V26" s="7" t="s">
        <v>95</v>
      </c>
      <c r="W26" s="2">
        <v>22300</v>
      </c>
      <c r="X26" s="2">
        <v>22300</v>
      </c>
      <c r="Y26" s="2"/>
      <c r="Z26" s="23"/>
      <c r="AA26" s="27"/>
      <c r="AB26" s="12">
        <f t="shared" si="2"/>
        <v>22300</v>
      </c>
      <c r="AC26" s="12">
        <f t="shared" si="0"/>
        <v>5575</v>
      </c>
      <c r="AD26" s="12">
        <f t="shared" si="3"/>
        <v>5575</v>
      </c>
      <c r="AE26" s="2">
        <v>0</v>
      </c>
      <c r="AF26" s="12">
        <f>AF24-AG24</f>
        <v>0</v>
      </c>
      <c r="AG26" s="33">
        <f t="shared" si="4"/>
        <v>0</v>
      </c>
      <c r="AH26" s="12">
        <f t="shared" si="5"/>
        <v>5575</v>
      </c>
    </row>
    <row r="27" spans="1:34" x14ac:dyDescent="0.35">
      <c r="E27" s="31"/>
      <c r="H27" s="5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"/>
      <c r="X27" s="2"/>
      <c r="Y27" s="2"/>
      <c r="Z27" s="1"/>
      <c r="AA27" s="1"/>
      <c r="AB27" s="12"/>
      <c r="AC27" s="12"/>
      <c r="AD27" s="12"/>
      <c r="AF27" s="12"/>
      <c r="AH27" s="12"/>
    </row>
    <row r="28" spans="1:34" x14ac:dyDescent="0.35">
      <c r="E28" s="31"/>
      <c r="H28" s="5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9">
        <f>SUM(W8:W26)</f>
        <v>374229256</v>
      </c>
      <c r="X28" s="9">
        <f>SUM(X8:X26)</f>
        <v>337257161</v>
      </c>
      <c r="Y28" s="9">
        <f>SUM(Y8:Y26)</f>
        <v>426538</v>
      </c>
      <c r="Z28" s="1"/>
      <c r="AA28" s="1"/>
      <c r="AB28" s="9">
        <f>SUM(AB8:AB26)</f>
        <v>334183699</v>
      </c>
      <c r="AC28" s="9">
        <f>SUM(AC8:AC26)</f>
        <v>83545924.75</v>
      </c>
      <c r="AD28" s="9">
        <f>SUM(AD8:AD26)</f>
        <v>33677994.5</v>
      </c>
      <c r="AE28" s="9">
        <f>SUM(AE8:AE26)</f>
        <v>500000</v>
      </c>
      <c r="AF28" s="9">
        <v>0</v>
      </c>
      <c r="AG28" s="34">
        <f>SUM(AG8:AG26)</f>
        <v>12500000</v>
      </c>
      <c r="AH28" s="9">
        <f>SUM(AH8:AH26)</f>
        <v>20677994.5</v>
      </c>
    </row>
    <row r="29" spans="1:34" x14ac:dyDescent="0.35">
      <c r="E29" s="31"/>
      <c r="H29" s="5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1"/>
      <c r="AA29" s="1"/>
      <c r="AB29" s="12"/>
      <c r="AC29" s="12"/>
      <c r="AD29" s="12"/>
      <c r="AF29" s="12"/>
      <c r="AH29" s="12"/>
    </row>
    <row r="30" spans="1:34" x14ac:dyDescent="0.35">
      <c r="E30" s="31"/>
      <c r="H30" s="53"/>
      <c r="L30" s="1"/>
      <c r="M30" s="1"/>
      <c r="N30" s="55"/>
      <c r="O30" s="1"/>
      <c r="P30" s="55"/>
      <c r="Q30" s="55"/>
      <c r="R30" s="55"/>
      <c r="S30" s="55"/>
      <c r="T30" s="55"/>
      <c r="U30" s="55"/>
      <c r="V30" s="55"/>
      <c r="W30" s="2"/>
      <c r="X30" s="2"/>
      <c r="Y30" s="27"/>
      <c r="Z30" s="1"/>
      <c r="AA30" s="1"/>
      <c r="AB30" s="12"/>
      <c r="AC30" s="12"/>
      <c r="AD30" s="12"/>
      <c r="AF30" s="12"/>
      <c r="AG30" s="12"/>
      <c r="AH30" s="12"/>
    </row>
    <row r="31" spans="1:34" x14ac:dyDescent="0.35">
      <c r="B31" s="14" t="s">
        <v>22</v>
      </c>
    </row>
    <row r="33" spans="1:34" x14ac:dyDescent="0.35">
      <c r="B33" s="51" t="s">
        <v>33</v>
      </c>
    </row>
    <row r="34" spans="1:34" x14ac:dyDescent="0.35">
      <c r="B34" s="51" t="s">
        <v>34</v>
      </c>
    </row>
    <row r="35" spans="1:34" x14ac:dyDescent="0.35">
      <c r="B35" s="51" t="s">
        <v>35</v>
      </c>
    </row>
    <row r="36" spans="1:34" x14ac:dyDescent="0.35">
      <c r="B36" s="51" t="s">
        <v>36</v>
      </c>
    </row>
    <row r="37" spans="1:34" x14ac:dyDescent="0.35">
      <c r="A37"/>
      <c r="B37" s="51" t="s">
        <v>37</v>
      </c>
      <c r="E37"/>
      <c r="F37"/>
      <c r="G37"/>
      <c r="H37"/>
      <c r="I37"/>
      <c r="J37"/>
      <c r="K37"/>
      <c r="N37"/>
      <c r="U37"/>
      <c r="V37"/>
      <c r="AB37"/>
      <c r="AC37"/>
      <c r="AD37"/>
      <c r="AE37"/>
      <c r="AF37"/>
      <c r="AG37"/>
      <c r="AH37"/>
    </row>
    <row r="39" spans="1:34" x14ac:dyDescent="0.35">
      <c r="A39"/>
      <c r="B39" s="51" t="s">
        <v>23</v>
      </c>
      <c r="E39"/>
      <c r="F39"/>
      <c r="G39"/>
      <c r="H39"/>
      <c r="I39"/>
      <c r="J39"/>
      <c r="K39"/>
      <c r="N39"/>
      <c r="U39"/>
      <c r="V39"/>
      <c r="AB39"/>
      <c r="AC39"/>
      <c r="AD39"/>
      <c r="AE39"/>
      <c r="AF39"/>
      <c r="AG39"/>
      <c r="AH39"/>
    </row>
    <row r="41" spans="1:34" x14ac:dyDescent="0.35">
      <c r="A41"/>
      <c r="B41" s="57" t="s">
        <v>78</v>
      </c>
      <c r="E41"/>
      <c r="F41"/>
      <c r="G41"/>
      <c r="H41"/>
      <c r="I41"/>
      <c r="J41"/>
      <c r="K41"/>
      <c r="N41"/>
      <c r="U41"/>
      <c r="V41"/>
      <c r="AB41"/>
      <c r="AC41"/>
      <c r="AD41"/>
      <c r="AE41"/>
      <c r="AF41"/>
      <c r="AG41"/>
      <c r="AH41"/>
    </row>
    <row r="42" spans="1:34" x14ac:dyDescent="0.35">
      <c r="B42" s="58"/>
    </row>
    <row r="43" spans="1:34" x14ac:dyDescent="0.35">
      <c r="A43"/>
      <c r="B43" s="32"/>
      <c r="E43"/>
      <c r="F43"/>
      <c r="G43"/>
      <c r="H43"/>
      <c r="I43"/>
      <c r="J43"/>
      <c r="K43"/>
      <c r="N43"/>
      <c r="U43"/>
      <c r="V43"/>
      <c r="AB43"/>
      <c r="AC43"/>
      <c r="AD43"/>
      <c r="AE43"/>
      <c r="AF43"/>
      <c r="AG43"/>
      <c r="AH43"/>
    </row>
  </sheetData>
  <sheetProtection algorithmName="SHA-512" hashValue="Qz05k2GevUwZo77/TXVNtHMkCQ0ms2tY9+m04R4fZHGzK+ftOJ2kT2JGTGvDgqYE5lHvvUewarUJLy9lhMEFlg==" saltValue="vsV6XhS6RnGcqPQv/n4Q1Q==" spinCount="100000" sheet="1" objects="1" scenarios="1"/>
  <mergeCells count="9">
    <mergeCell ref="B3:F3"/>
    <mergeCell ref="G3:J3"/>
    <mergeCell ref="K3:Z3"/>
    <mergeCell ref="AA3:AH3"/>
    <mergeCell ref="M4:N4"/>
    <mergeCell ref="O4:P4"/>
    <mergeCell ref="Q4:R4"/>
    <mergeCell ref="S4:T4"/>
    <mergeCell ref="U4:V4"/>
  </mergeCells>
  <pageMargins left="0.25" right="0.25" top="0.75" bottom="0.75" header="0.3" footer="0.3"/>
  <pageSetup paperSize="17" scale="55" fitToHeight="0" orientation="landscape" r:id="rId1"/>
  <colBreaks count="2" manualBreakCount="2">
    <brk id="10" max="1048575" man="1"/>
    <brk id="2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Round 2</vt:lpstr>
      <vt:lpstr>'2025 Round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2025-10-06T18:49:37Z</dcterms:modified>
</cp:coreProperties>
</file>